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3"/>
  </bookViews>
  <sheets>
    <sheet name="Balance Sheet" sheetId="1" r:id="rId1"/>
    <sheet name="Income Statement" sheetId="2" r:id="rId2"/>
    <sheet name="Ratio analysis - SQP" sheetId="3" r:id="rId3"/>
    <sheet name="3-Factor DuPont analysis" sheetId="4" r:id="rId4"/>
  </sheets>
  <definedNames/>
  <calcPr fullCalcOnLoad="1"/>
</workbook>
</file>

<file path=xl/sharedStrings.xml><?xml version="1.0" encoding="utf-8"?>
<sst xmlns="http://schemas.openxmlformats.org/spreadsheetml/2006/main" count="284" uniqueCount="262">
  <si>
    <t>Minority Interest</t>
  </si>
  <si>
    <t>Profit from sale of share</t>
  </si>
  <si>
    <t>Share of profit of equity accounted investees</t>
  </si>
  <si>
    <t>Expenses for IPO</t>
  </si>
  <si>
    <t>Cost of goods sold</t>
  </si>
  <si>
    <t>Gross profit</t>
  </si>
  <si>
    <t>Selling and distribution expenses</t>
  </si>
  <si>
    <t>Administrative expenses</t>
  </si>
  <si>
    <t>Profit from operations</t>
  </si>
  <si>
    <t>Other income</t>
  </si>
  <si>
    <t>Financial income</t>
  </si>
  <si>
    <t>Written off expenses</t>
  </si>
  <si>
    <t>Auditors remuneration</t>
  </si>
  <si>
    <t>Others expense</t>
  </si>
  <si>
    <t>Financial expenses</t>
  </si>
  <si>
    <t>Net profit before WPPF</t>
  </si>
  <si>
    <t>Allocation for WPPF</t>
  </si>
  <si>
    <t>Net profit before tax</t>
  </si>
  <si>
    <t>Provision for income tax</t>
  </si>
  <si>
    <t>Provision for deferred income tax</t>
  </si>
  <si>
    <t>Profit/(loss) brought forward</t>
  </si>
  <si>
    <t>Net profit after tax</t>
  </si>
  <si>
    <t>Operating expenses</t>
  </si>
  <si>
    <t>Non Current Assets</t>
  </si>
  <si>
    <t>Property, Plant and Equipment</t>
  </si>
  <si>
    <t>Capital work in progress</t>
  </si>
  <si>
    <t>Investment in Subsidiary</t>
  </si>
  <si>
    <t>Investment in long term assets</t>
  </si>
  <si>
    <t>Intangible assets</t>
  </si>
  <si>
    <t xml:space="preserve">Other Investment </t>
  </si>
  <si>
    <t>Pre Operating and Preliminary Expense</t>
  </si>
  <si>
    <t>Deferred Expenses</t>
  </si>
  <si>
    <t>IPO and Subscription charges</t>
  </si>
  <si>
    <t>Deferred Tax assets</t>
  </si>
  <si>
    <t>Other Assets</t>
  </si>
  <si>
    <t>Current Assets:</t>
  </si>
  <si>
    <t>Inventories</t>
  </si>
  <si>
    <t>Spares and Supplies</t>
  </si>
  <si>
    <t>Trade Debtors &amp; Other Receivables</t>
  </si>
  <si>
    <t>Accrued interest</t>
  </si>
  <si>
    <t>Advance, Deposits and Prepayments</t>
  </si>
  <si>
    <t>Goods in Transit</t>
  </si>
  <si>
    <t>Short term loan/Investment</t>
  </si>
  <si>
    <t>Term and Fixed Deposit receive</t>
  </si>
  <si>
    <t>Stock of container</t>
  </si>
  <si>
    <t>Investment in marketable securities</t>
  </si>
  <si>
    <t>Cash and Cash equivalents</t>
  </si>
  <si>
    <t>Others Receivable</t>
  </si>
  <si>
    <t>Advance Income Tax</t>
  </si>
  <si>
    <t>Inter-company receivables</t>
  </si>
  <si>
    <t>Accumulated Profit/Loss</t>
  </si>
  <si>
    <t>Total Assets</t>
  </si>
  <si>
    <t xml:space="preserve">Share Capital </t>
  </si>
  <si>
    <t>Share Premium</t>
  </si>
  <si>
    <t>General Reserve</t>
  </si>
  <si>
    <t>Tax Holiday Reserve</t>
  </si>
  <si>
    <t>Revaluation Reserve</t>
  </si>
  <si>
    <t>Capital Reserve</t>
  </si>
  <si>
    <t>Other Reserve and surplus</t>
  </si>
  <si>
    <t>Loan fund</t>
  </si>
  <si>
    <t>Provision for Gratuity</t>
  </si>
  <si>
    <t>Retained Earnings</t>
  </si>
  <si>
    <t>Proposed Dividend</t>
  </si>
  <si>
    <t>Non Controlling Interest</t>
  </si>
  <si>
    <t>Non Current Liabilities</t>
  </si>
  <si>
    <t>Long term loans  secured</t>
  </si>
  <si>
    <t>Term Borrowing</t>
  </si>
  <si>
    <t>Due to Director</t>
  </si>
  <si>
    <t>Lease Obligation</t>
  </si>
  <si>
    <t>Debenture Current maturity</t>
  </si>
  <si>
    <t>Interest free block account</t>
  </si>
  <si>
    <t>Deferred tax liability</t>
  </si>
  <si>
    <t>Liability for gratuity &amp; WPPF</t>
  </si>
  <si>
    <t>Other Liabilities</t>
  </si>
  <si>
    <t>Creditors for goods</t>
  </si>
  <si>
    <t>Short term borrowing</t>
  </si>
  <si>
    <t>Debentures-current</t>
  </si>
  <si>
    <t xml:space="preserve">Bank Overdraft </t>
  </si>
  <si>
    <t>Cash Credit</t>
  </si>
  <si>
    <t>Accrued Expense</t>
  </si>
  <si>
    <t>Unclaimed Dividend</t>
  </si>
  <si>
    <t>Provision for employee benefit</t>
  </si>
  <si>
    <t>Income Tax Payable</t>
  </si>
  <si>
    <t>Liabilities for other finance</t>
  </si>
  <si>
    <t>Withholding tax and VAT</t>
  </si>
  <si>
    <t xml:space="preserve">Long term borrowings  Current maturity </t>
  </si>
  <si>
    <t>Payable to Holding Company</t>
  </si>
  <si>
    <t>Dividend Payable</t>
  </si>
  <si>
    <t>Advance deposit</t>
  </si>
  <si>
    <t>Share Application money refundable</t>
  </si>
  <si>
    <t>Company Current Account</t>
  </si>
  <si>
    <t>Interest payable</t>
  </si>
  <si>
    <t>Lease Finance   Current Maturity</t>
  </si>
  <si>
    <t>Others Liabilities</t>
  </si>
  <si>
    <t>Total Liabilities &amp; Shareholders Equity</t>
  </si>
  <si>
    <t>Current Liabilities</t>
  </si>
  <si>
    <t>Additional Information</t>
  </si>
  <si>
    <t>Depreciation</t>
  </si>
  <si>
    <t>EBIT</t>
  </si>
  <si>
    <t>Shareholders' Equity</t>
  </si>
  <si>
    <t xml:space="preserve">Market capitalization </t>
  </si>
  <si>
    <t>lbslpharma</t>
  </si>
  <si>
    <t>Profit/(loss) from associate undertakings</t>
  </si>
  <si>
    <t>Profit for the year</t>
  </si>
  <si>
    <t>Income Statement</t>
  </si>
  <si>
    <t xml:space="preserve">Balance Sheet </t>
  </si>
  <si>
    <t>BS63000</t>
  </si>
  <si>
    <t>BS63001</t>
  </si>
  <si>
    <t>BS63002</t>
  </si>
  <si>
    <t>BS63003</t>
  </si>
  <si>
    <t>BS63004</t>
  </si>
  <si>
    <t>BS63006</t>
  </si>
  <si>
    <t>BS63007</t>
  </si>
  <si>
    <t>BS63008</t>
  </si>
  <si>
    <t>BS63009</t>
  </si>
  <si>
    <t>BS63010</t>
  </si>
  <si>
    <t>BS63011</t>
  </si>
  <si>
    <t>BS63012</t>
  </si>
  <si>
    <t>BS63013</t>
  </si>
  <si>
    <t>BS63014</t>
  </si>
  <si>
    <t>BS63015</t>
  </si>
  <si>
    <t>BS63016</t>
  </si>
  <si>
    <t>BS63017</t>
  </si>
  <si>
    <t>BS63018</t>
  </si>
  <si>
    <t>BS63019</t>
  </si>
  <si>
    <t>BS63020</t>
  </si>
  <si>
    <t>BS63021</t>
  </si>
  <si>
    <t>BS63022</t>
  </si>
  <si>
    <t>BS63023</t>
  </si>
  <si>
    <t>BS63024</t>
  </si>
  <si>
    <t>BS63025</t>
  </si>
  <si>
    <t>BS63026</t>
  </si>
  <si>
    <t>BS63027</t>
  </si>
  <si>
    <t>BS63028</t>
  </si>
  <si>
    <t>BS63029</t>
  </si>
  <si>
    <t>BS63030</t>
  </si>
  <si>
    <t>BS63031</t>
  </si>
  <si>
    <t>BS63032</t>
  </si>
  <si>
    <t>BS63033</t>
  </si>
  <si>
    <t>BS63034</t>
  </si>
  <si>
    <t>BS63035</t>
  </si>
  <si>
    <t>BS63036</t>
  </si>
  <si>
    <t>BS63037</t>
  </si>
  <si>
    <t>BS63038</t>
  </si>
  <si>
    <t>BS63039</t>
  </si>
  <si>
    <t>BS63040</t>
  </si>
  <si>
    <t>BS63041</t>
  </si>
  <si>
    <t>BS63042</t>
  </si>
  <si>
    <t>BS63043</t>
  </si>
  <si>
    <t>BS63044</t>
  </si>
  <si>
    <t>BS63045</t>
  </si>
  <si>
    <t>BS63046</t>
  </si>
  <si>
    <t>BS63047</t>
  </si>
  <si>
    <t>BS63048</t>
  </si>
  <si>
    <t>BS63049</t>
  </si>
  <si>
    <t>BS63050</t>
  </si>
  <si>
    <t>BS63051</t>
  </si>
  <si>
    <t>BS63052</t>
  </si>
  <si>
    <t>BS63053</t>
  </si>
  <si>
    <t>BS63054</t>
  </si>
  <si>
    <t>BS63055</t>
  </si>
  <si>
    <t>BS63056</t>
  </si>
  <si>
    <t>BS63057</t>
  </si>
  <si>
    <t>BS63058</t>
  </si>
  <si>
    <t>BS63059</t>
  </si>
  <si>
    <t>BS63060</t>
  </si>
  <si>
    <t>BS63061</t>
  </si>
  <si>
    <t>BS63062</t>
  </si>
  <si>
    <t>BS63063</t>
  </si>
  <si>
    <t>BS63064</t>
  </si>
  <si>
    <t>BS63065</t>
  </si>
  <si>
    <t>BS63066</t>
  </si>
  <si>
    <t>BS63067</t>
  </si>
  <si>
    <t>BS63068</t>
  </si>
  <si>
    <t>BS63069</t>
  </si>
  <si>
    <t>BS63070</t>
  </si>
  <si>
    <t>BS63071</t>
  </si>
  <si>
    <t>BS63072</t>
  </si>
  <si>
    <t>BS63073</t>
  </si>
  <si>
    <t>BS63074</t>
  </si>
  <si>
    <t>BS63075</t>
  </si>
  <si>
    <t>BS63076</t>
  </si>
  <si>
    <t>BS63077</t>
  </si>
  <si>
    <t>BS63078</t>
  </si>
  <si>
    <t>BS63079</t>
  </si>
  <si>
    <t>BS63080</t>
  </si>
  <si>
    <t>BS63081</t>
  </si>
  <si>
    <t>BS63082</t>
  </si>
  <si>
    <t>BS63083</t>
  </si>
  <si>
    <t>IS63000</t>
  </si>
  <si>
    <t>IS63001</t>
  </si>
  <si>
    <t>IS63002</t>
  </si>
  <si>
    <t>IS63003</t>
  </si>
  <si>
    <t>IS63004</t>
  </si>
  <si>
    <t>IS63005</t>
  </si>
  <si>
    <t>IS63006</t>
  </si>
  <si>
    <t>IS63007</t>
  </si>
  <si>
    <t>IS63008</t>
  </si>
  <si>
    <t>IS63009</t>
  </si>
  <si>
    <t>IS63010</t>
  </si>
  <si>
    <t>IS63011</t>
  </si>
  <si>
    <t>IS63012</t>
  </si>
  <si>
    <t>IS63013</t>
  </si>
  <si>
    <t>IS63014</t>
  </si>
  <si>
    <t>IS63015</t>
  </si>
  <si>
    <t>IS63016</t>
  </si>
  <si>
    <t>IS63017</t>
  </si>
  <si>
    <t>IS63018</t>
  </si>
  <si>
    <t>IS63019</t>
  </si>
  <si>
    <t>IS63020</t>
  </si>
  <si>
    <t>IS63021</t>
  </si>
  <si>
    <t>IS63022</t>
  </si>
  <si>
    <t>IS63023</t>
  </si>
  <si>
    <t>IS63024</t>
  </si>
  <si>
    <t>IS63025</t>
  </si>
  <si>
    <t>IS63026</t>
  </si>
  <si>
    <t>IS63027</t>
  </si>
  <si>
    <t>IS63028</t>
  </si>
  <si>
    <t>IS63029</t>
  </si>
  <si>
    <t>IS63030</t>
  </si>
  <si>
    <t>IS63031</t>
  </si>
  <si>
    <t>IS63032</t>
  </si>
  <si>
    <t>IS63033</t>
  </si>
  <si>
    <t>IS63034</t>
  </si>
  <si>
    <t>Book Value Per Share</t>
  </si>
  <si>
    <t>Earnings Per Share</t>
  </si>
  <si>
    <t xml:space="preserve">Liquidity ratios </t>
  </si>
  <si>
    <t xml:space="preserve">Current ratio </t>
  </si>
  <si>
    <t xml:space="preserve">Quick ratio </t>
  </si>
  <si>
    <t xml:space="preserve">Cash ratio </t>
  </si>
  <si>
    <t xml:space="preserve">Average collection time </t>
  </si>
  <si>
    <t xml:space="preserve">Inventory conversion time </t>
  </si>
  <si>
    <t xml:space="preserve">Operating cycle </t>
  </si>
  <si>
    <t xml:space="preserve">Payment defferal time </t>
  </si>
  <si>
    <t xml:space="preserve">Cash conversion cycle </t>
  </si>
  <si>
    <t xml:space="preserve">Profitability ratios </t>
  </si>
  <si>
    <t xml:space="preserve">Gross profit margin </t>
  </si>
  <si>
    <t xml:space="preserve">Operating profit margin </t>
  </si>
  <si>
    <t xml:space="preserve">Net profit margin </t>
  </si>
  <si>
    <t>ROA -  return on asset</t>
  </si>
  <si>
    <t xml:space="preserve">ROE - return on equity </t>
  </si>
  <si>
    <t xml:space="preserve">Accounts receivable turnover </t>
  </si>
  <si>
    <t xml:space="preserve">Inventory turnover </t>
  </si>
  <si>
    <t xml:space="preserve">Total asset turnover </t>
  </si>
  <si>
    <t xml:space="preserve">Fixed asset turnover </t>
  </si>
  <si>
    <t xml:space="preserve">Efficiency ratios </t>
  </si>
  <si>
    <t xml:space="preserve">Debt-to-equity ratio </t>
  </si>
  <si>
    <t>Debt ratio</t>
  </si>
  <si>
    <t xml:space="preserve">Times interest earned </t>
  </si>
  <si>
    <t xml:space="preserve">Leverage ratio </t>
  </si>
  <si>
    <t xml:space="preserve">Particulars </t>
  </si>
  <si>
    <t xml:space="preserve">Base case </t>
  </si>
  <si>
    <t xml:space="preserve">Total  asset margin </t>
  </si>
  <si>
    <t xml:space="preserve">Equity multiplier </t>
  </si>
  <si>
    <t xml:space="preserve">ROE </t>
  </si>
  <si>
    <t xml:space="preserve">Sensitivity of NPM to ROE </t>
  </si>
  <si>
    <t>Mean</t>
  </si>
  <si>
    <t xml:space="preserve">Standard Deviation </t>
  </si>
  <si>
    <t xml:space="preserve">C.V. </t>
  </si>
  <si>
    <t xml:space="preserve">Sensitivity of TAT to ROE </t>
  </si>
  <si>
    <t xml:space="preserve">Sensitivity of EM to ROE </t>
  </si>
  <si>
    <t xml:space="preserve"> Change in ROE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</si>
</sst>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[$-409]dd\ mmmm\,\ yyyy"/>
    <numFmt numFmtId="175" formatCode="0.000"/>
    <numFmt numFmtId="176" formatCode="#,##0.000"/>
    <numFmt numFmtId="177" formatCode="0.0%"/>
    <numFmt numFmtId="178" formatCode="0.00000"/>
    <numFmt numFmtId="179" formatCode="0.000000"/>
    <numFmt numFmtId="180" formatCode="0.0000000"/>
    <numFmt numFmtId="181" formatCode="0.0000"/>
    <numFmt numFmtId="182" formatCode="0.00000000"/>
    <numFmt numFmtId="183" formatCode="0.000%"/>
    <numFmt numFmtId="184" formatCode="0.00000000000000000%"/>
    <numFmt numFmtId="185" formatCode="0.0000000000000000%"/>
    <numFmt numFmtId="186" formatCode="0.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%"/>
    <numFmt numFmtId="196" formatCode="0.00000%"/>
    <numFmt numFmtId="197" formatCode="0.0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24"/>
      <color indexed="8"/>
      <name val="Calibri"/>
      <family val="2"/>
    </font>
    <font>
      <sz val="11"/>
      <color indexed="8"/>
      <name val="Verdana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Verdana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2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33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50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43" fillId="45" borderId="15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" fillId="0" borderId="0" xfId="236">
      <alignment/>
      <protection/>
    </xf>
    <xf numFmtId="0" fontId="0" fillId="0" borderId="0" xfId="0" applyAlignment="1">
      <alignment/>
    </xf>
    <xf numFmtId="164" fontId="5" fillId="55" borderId="0" xfId="238" applyNumberFormat="1" applyFont="1" applyFill="1" applyAlignment="1">
      <alignment horizontal="center"/>
      <protection/>
    </xf>
    <xf numFmtId="0" fontId="0" fillId="56" borderId="0" xfId="0" applyFill="1" applyAlignment="1">
      <alignment/>
    </xf>
    <xf numFmtId="0" fontId="4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25" fillId="57" borderId="0" xfId="0" applyFont="1" applyFill="1" applyAlignment="1">
      <alignment vertical="center"/>
    </xf>
    <xf numFmtId="2" fontId="0" fillId="0" borderId="0" xfId="0" applyNumberFormat="1" applyAlignment="1">
      <alignment/>
    </xf>
    <xf numFmtId="43" fontId="45" fillId="0" borderId="0" xfId="177" applyFont="1" applyFill="1" applyBorder="1" applyAlignment="1">
      <alignment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164" fontId="33" fillId="55" borderId="0" xfId="238" applyNumberFormat="1" applyFont="1" applyFill="1" applyAlignment="1">
      <alignment horizontal="center"/>
      <protection/>
    </xf>
    <xf numFmtId="2" fontId="4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177" applyNumberFormat="1" applyFont="1" applyBorder="1" applyAlignment="1">
      <alignment/>
    </xf>
    <xf numFmtId="43" fontId="0" fillId="0" borderId="0" xfId="177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177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45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48" fillId="0" borderId="0" xfId="0" applyFont="1" applyAlignment="1">
      <alignment/>
    </xf>
    <xf numFmtId="176" fontId="45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6" fontId="45" fillId="0" borderId="19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177" applyNumberFormat="1" applyFont="1" applyBorder="1" applyAlignment="1">
      <alignment/>
    </xf>
    <xf numFmtId="4" fontId="27" fillId="0" borderId="0" xfId="0" applyNumberFormat="1" applyFont="1" applyFill="1" applyBorder="1" applyAlignment="1">
      <alignment vertical="center"/>
    </xf>
    <xf numFmtId="43" fontId="0" fillId="0" borderId="0" xfId="177" applyFont="1" applyFill="1" applyAlignment="1">
      <alignment/>
    </xf>
    <xf numFmtId="0" fontId="18" fillId="58" borderId="0" xfId="237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0" fontId="0" fillId="0" borderId="0" xfId="251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251" applyNumberFormat="1" applyFont="1" applyAlignment="1">
      <alignment/>
    </xf>
    <xf numFmtId="183" fontId="0" fillId="0" borderId="0" xfId="251" applyNumberFormat="1" applyFont="1" applyAlignment="1">
      <alignment/>
    </xf>
    <xf numFmtId="183" fontId="0" fillId="0" borderId="0" xfId="0" applyNumberFormat="1" applyAlignment="1">
      <alignment/>
    </xf>
    <xf numFmtId="196" fontId="0" fillId="0" borderId="0" xfId="0" applyNumberFormat="1" applyAlignment="1">
      <alignment/>
    </xf>
    <xf numFmtId="183" fontId="0" fillId="0" borderId="0" xfId="251" applyNumberFormat="1" applyFont="1" applyAlignment="1">
      <alignment/>
    </xf>
    <xf numFmtId="183" fontId="0" fillId="0" borderId="0" xfId="251" applyNumberFormat="1" applyFont="1" applyAlignment="1">
      <alignment/>
    </xf>
    <xf numFmtId="0" fontId="18" fillId="58" borderId="0" xfId="237" applyFont="1" applyFill="1" applyBorder="1" applyAlignment="1">
      <alignment horizontal="center" vertical="center"/>
      <protection/>
    </xf>
  </cellXfs>
  <cellStyles count="256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1 6" xfId="56"/>
    <cellStyle name="40% - Accent2" xfId="57"/>
    <cellStyle name="40% - Accent2 2" xfId="58"/>
    <cellStyle name="40% - Accent2 3" xfId="59"/>
    <cellStyle name="40% - Accent2 4" xfId="60"/>
    <cellStyle name="40% - Accent2 5" xfId="61"/>
    <cellStyle name="40% - Accent2 6" xfId="62"/>
    <cellStyle name="40% - Accent3" xfId="63"/>
    <cellStyle name="40% - Accent3 2" xfId="64"/>
    <cellStyle name="40% - Accent3 3" xfId="65"/>
    <cellStyle name="40% - Accent3 4" xfId="66"/>
    <cellStyle name="40% - Accent3 5" xfId="67"/>
    <cellStyle name="40% - Accent3 6" xfId="68"/>
    <cellStyle name="40% - Accent4" xfId="69"/>
    <cellStyle name="40% - Accent4 2" xfId="70"/>
    <cellStyle name="40% - Accent4 3" xfId="71"/>
    <cellStyle name="40% - Accent4 4" xfId="72"/>
    <cellStyle name="40% - Accent4 5" xfId="73"/>
    <cellStyle name="40% - Accent4 6" xfId="74"/>
    <cellStyle name="40% - Accent5" xfId="75"/>
    <cellStyle name="40% - Accent5 2" xfId="76"/>
    <cellStyle name="40% - Accent5 3" xfId="77"/>
    <cellStyle name="40% - Accent5 4" xfId="78"/>
    <cellStyle name="40% - Accent5 5" xfId="79"/>
    <cellStyle name="40% - Accent5 6" xfId="80"/>
    <cellStyle name="40% - Accent6" xfId="81"/>
    <cellStyle name="40% - Accent6 2" xfId="82"/>
    <cellStyle name="40% - Accent6 3" xfId="83"/>
    <cellStyle name="40% - Accent6 4" xfId="84"/>
    <cellStyle name="40% - Accent6 5" xfId="85"/>
    <cellStyle name="40% - Accent6 6" xfId="86"/>
    <cellStyle name="60% - Accent1" xfId="87"/>
    <cellStyle name="60% - Accent1 2" xfId="88"/>
    <cellStyle name="60% - Accent1 3" xfId="89"/>
    <cellStyle name="60% - Accent1 4" xfId="90"/>
    <cellStyle name="60% - Accent1 5" xfId="91"/>
    <cellStyle name="60% - Accent1 6" xfId="92"/>
    <cellStyle name="60% - Accent2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" xfId="99"/>
    <cellStyle name="60% - Accent3 2" xfId="100"/>
    <cellStyle name="60% - Accent3 3" xfId="101"/>
    <cellStyle name="60% - Accent3 4" xfId="102"/>
    <cellStyle name="60% - Accent3 5" xfId="103"/>
    <cellStyle name="60% - Accent3 6" xfId="104"/>
    <cellStyle name="60% - Accent4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5" xfId="111"/>
    <cellStyle name="60% - Accent5 2" xfId="112"/>
    <cellStyle name="60% - Accent5 3" xfId="113"/>
    <cellStyle name="60% - Accent5 4" xfId="114"/>
    <cellStyle name="60% - Accent5 5" xfId="115"/>
    <cellStyle name="60% - Accent5 6" xfId="116"/>
    <cellStyle name="60% - Accent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Accent1" xfId="123"/>
    <cellStyle name="Accent1 2" xfId="124"/>
    <cellStyle name="Accent1 3" xfId="125"/>
    <cellStyle name="Accent1 4" xfId="126"/>
    <cellStyle name="Accent1 5" xfId="127"/>
    <cellStyle name="Accent1 6" xfId="128"/>
    <cellStyle name="Accent2" xfId="129"/>
    <cellStyle name="Accent2 2" xfId="130"/>
    <cellStyle name="Accent2 3" xfId="131"/>
    <cellStyle name="Accent2 4" xfId="132"/>
    <cellStyle name="Accent2 5" xfId="133"/>
    <cellStyle name="Accent2 6" xfId="134"/>
    <cellStyle name="Accent3" xfId="135"/>
    <cellStyle name="Accent3 2" xfId="136"/>
    <cellStyle name="Accent3 3" xfId="137"/>
    <cellStyle name="Accent3 4" xfId="138"/>
    <cellStyle name="Accent3 5" xfId="139"/>
    <cellStyle name="Accent3 6" xfId="140"/>
    <cellStyle name="Accent4" xfId="141"/>
    <cellStyle name="Accent4 2" xfId="142"/>
    <cellStyle name="Accent4 3" xfId="143"/>
    <cellStyle name="Accent4 4" xfId="144"/>
    <cellStyle name="Accent4 5" xfId="145"/>
    <cellStyle name="Accent4 6" xfId="146"/>
    <cellStyle name="Accent5" xfId="147"/>
    <cellStyle name="Accent5 2" xfId="148"/>
    <cellStyle name="Accent5 3" xfId="149"/>
    <cellStyle name="Accent5 4" xfId="150"/>
    <cellStyle name="Accent5 5" xfId="151"/>
    <cellStyle name="Accent5 6" xfId="152"/>
    <cellStyle name="Accent6" xfId="153"/>
    <cellStyle name="Accent6 2" xfId="154"/>
    <cellStyle name="Accent6 3" xfId="155"/>
    <cellStyle name="Accent6 4" xfId="156"/>
    <cellStyle name="Accent6 5" xfId="157"/>
    <cellStyle name="Accent6 6" xfId="158"/>
    <cellStyle name="Bad" xfId="159"/>
    <cellStyle name="Bad 2" xfId="160"/>
    <cellStyle name="Bad 3" xfId="161"/>
    <cellStyle name="Bad 4" xfId="162"/>
    <cellStyle name="Bad 5" xfId="163"/>
    <cellStyle name="Bad 6" xfId="164"/>
    <cellStyle name="Calculation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" xfId="171"/>
    <cellStyle name="Check Cell 2" xfId="172"/>
    <cellStyle name="Check Cell 3" xfId="173"/>
    <cellStyle name="Check Cell 4" xfId="174"/>
    <cellStyle name="Check Cell 5" xfId="175"/>
    <cellStyle name="Check Cell 6" xfId="176"/>
    <cellStyle name="Comma" xfId="177"/>
    <cellStyle name="Comma [0]" xfId="178"/>
    <cellStyle name="Currency" xfId="179"/>
    <cellStyle name="Currency [0]" xfId="180"/>
    <cellStyle name="Explanatory Text" xfId="181"/>
    <cellStyle name="Explanatory Text 2" xfId="182"/>
    <cellStyle name="Explanatory Text 3" xfId="183"/>
    <cellStyle name="Explanatory Text 4" xfId="184"/>
    <cellStyle name="Explanatory Text 5" xfId="185"/>
    <cellStyle name="Explanatory Text 6" xfId="186"/>
    <cellStyle name="Good" xfId="187"/>
    <cellStyle name="Good 2" xfId="188"/>
    <cellStyle name="Good 3" xfId="189"/>
    <cellStyle name="Good 4" xfId="190"/>
    <cellStyle name="Good 5" xfId="191"/>
    <cellStyle name="Good 6" xfId="192"/>
    <cellStyle name="Heading 1" xfId="193"/>
    <cellStyle name="Heading 1 2" xfId="194"/>
    <cellStyle name="Heading 1 3" xfId="195"/>
    <cellStyle name="Heading 1 4" xfId="196"/>
    <cellStyle name="Heading 1 5" xfId="197"/>
    <cellStyle name="Heading 1 6" xfId="198"/>
    <cellStyle name="Heading 2" xfId="199"/>
    <cellStyle name="Heading 2 2" xfId="200"/>
    <cellStyle name="Heading 2 3" xfId="201"/>
    <cellStyle name="Heading 2 4" xfId="202"/>
    <cellStyle name="Heading 2 5" xfId="203"/>
    <cellStyle name="Heading 2 6" xfId="204"/>
    <cellStyle name="Heading 3" xfId="205"/>
    <cellStyle name="Heading 3 2" xfId="206"/>
    <cellStyle name="Heading 3 3" xfId="207"/>
    <cellStyle name="Heading 3 4" xfId="208"/>
    <cellStyle name="Heading 3 5" xfId="209"/>
    <cellStyle name="Heading 3 6" xfId="210"/>
    <cellStyle name="Heading 4" xfId="211"/>
    <cellStyle name="Heading 4 2" xfId="212"/>
    <cellStyle name="Heading 4 3" xfId="213"/>
    <cellStyle name="Heading 4 4" xfId="214"/>
    <cellStyle name="Heading 4 5" xfId="215"/>
    <cellStyle name="Heading 4 6" xfId="216"/>
    <cellStyle name="Input" xfId="217"/>
    <cellStyle name="Input 2" xfId="218"/>
    <cellStyle name="Input 3" xfId="219"/>
    <cellStyle name="Input 4" xfId="220"/>
    <cellStyle name="Input 5" xfId="221"/>
    <cellStyle name="Input 6" xfId="222"/>
    <cellStyle name="Linked Cell" xfId="223"/>
    <cellStyle name="Linked Cell 2" xfId="224"/>
    <cellStyle name="Linked Cell 3" xfId="225"/>
    <cellStyle name="Linked Cell 4" xfId="226"/>
    <cellStyle name="Linked Cell 5" xfId="227"/>
    <cellStyle name="Linked Cell 6" xfId="228"/>
    <cellStyle name="Neutral" xfId="229"/>
    <cellStyle name="Neutral 2" xfId="230"/>
    <cellStyle name="Neutral 3" xfId="231"/>
    <cellStyle name="Neutral 4" xfId="232"/>
    <cellStyle name="Neutral 5" xfId="233"/>
    <cellStyle name="Neutral 6" xfId="234"/>
    <cellStyle name="Normal 2" xfId="235"/>
    <cellStyle name="Normal 3" xfId="236"/>
    <cellStyle name="Normal 6" xfId="237"/>
    <cellStyle name="Normal 7" xfId="238"/>
    <cellStyle name="Note" xfId="239"/>
    <cellStyle name="Note 2" xfId="240"/>
    <cellStyle name="Note 3" xfId="241"/>
    <cellStyle name="Note 4" xfId="242"/>
    <cellStyle name="Note 5" xfId="243"/>
    <cellStyle name="Note 6" xfId="244"/>
    <cellStyle name="Output" xfId="245"/>
    <cellStyle name="Output 2" xfId="246"/>
    <cellStyle name="Output 3" xfId="247"/>
    <cellStyle name="Output 4" xfId="248"/>
    <cellStyle name="Output 5" xfId="249"/>
    <cellStyle name="Output 6" xfId="250"/>
    <cellStyle name="Percent" xfId="251"/>
    <cellStyle name="Title" xfId="252"/>
    <cellStyle name="Title 2" xfId="253"/>
    <cellStyle name="Title 3" xfId="254"/>
    <cellStyle name="Title 4" xfId="255"/>
    <cellStyle name="Title 5" xfId="256"/>
    <cellStyle name="Title 6" xfId="257"/>
    <cellStyle name="Total" xfId="258"/>
    <cellStyle name="Total 2" xfId="259"/>
    <cellStyle name="Total 3" xfId="260"/>
    <cellStyle name="Total 4" xfId="261"/>
    <cellStyle name="Total 5" xfId="262"/>
    <cellStyle name="Total 6" xfId="263"/>
    <cellStyle name="Warning Text" xfId="264"/>
    <cellStyle name="Warning Text 2" xfId="265"/>
    <cellStyle name="Warning Text 3" xfId="266"/>
    <cellStyle name="Warning Text 4" xfId="267"/>
    <cellStyle name="Warning Text 5" xfId="268"/>
    <cellStyle name="Warning Text 6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pane xSplit="2" ySplit="2" topLeftCell="C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IV3"/>
    </sheetView>
  </sheetViews>
  <sheetFormatPr defaultColWidth="9.140625" defaultRowHeight="15"/>
  <cols>
    <col min="1" max="1" width="11.7109375" style="2" bestFit="1" customWidth="1"/>
    <col min="2" max="2" width="76.421875" style="2" customWidth="1"/>
    <col min="3" max="3" width="16.00390625" style="2" bestFit="1" customWidth="1"/>
    <col min="4" max="7" width="16.421875" style="2" bestFit="1" customWidth="1"/>
    <col min="8" max="8" width="16.00390625" style="7" bestFit="1" customWidth="1"/>
    <col min="9" max="9" width="17.421875" style="7" bestFit="1" customWidth="1"/>
    <col min="10" max="16384" width="9.140625" style="2" customWidth="1"/>
  </cols>
  <sheetData>
    <row r="1" spans="1:2" ht="30">
      <c r="A1" s="10" t="s">
        <v>101</v>
      </c>
      <c r="B1" s="11" t="s">
        <v>105</v>
      </c>
    </row>
    <row r="2" spans="2:9" ht="36" customHeight="1">
      <c r="B2" s="41"/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</row>
    <row r="3" spans="1:9" ht="13.5">
      <c r="A3" s="1" t="s">
        <v>106</v>
      </c>
      <c r="B3" s="5" t="str">
        <f>TRIM("Particulars")</f>
        <v>Particulars</v>
      </c>
      <c r="C3" s="25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6">
        <v>0</v>
      </c>
    </row>
    <row r="4" spans="1:9" ht="13.5">
      <c r="A4" s="1" t="s">
        <v>107</v>
      </c>
      <c r="B4" s="5" t="s">
        <v>23</v>
      </c>
      <c r="C4" s="25">
        <v>8073625948</v>
      </c>
      <c r="D4" s="25">
        <v>9552044849</v>
      </c>
      <c r="E4" s="27">
        <f>SUM(E5:E15)</f>
        <v>10889343585</v>
      </c>
      <c r="F4" s="25">
        <v>11789045895</v>
      </c>
      <c r="G4" s="27">
        <f>SUM(G5:G15)</f>
        <v>14066327661</v>
      </c>
      <c r="H4" s="27">
        <f>SUM(H5:H15)</f>
        <v>16128144622</v>
      </c>
      <c r="I4" s="30">
        <f>SUM(I5:I15)</f>
        <v>17450947962</v>
      </c>
    </row>
    <row r="5" spans="1:9" ht="13.5">
      <c r="A5" s="1" t="s">
        <v>108</v>
      </c>
      <c r="B5" s="5" t="s">
        <v>24</v>
      </c>
      <c r="C5" s="25">
        <v>4844415821</v>
      </c>
      <c r="D5" s="25">
        <v>5216965740</v>
      </c>
      <c r="E5" s="28">
        <v>5462139607</v>
      </c>
      <c r="F5" s="25">
        <v>6681282992</v>
      </c>
      <c r="G5" s="28">
        <v>8059462294</v>
      </c>
      <c r="H5" s="28">
        <v>9171791457</v>
      </c>
      <c r="I5" s="31">
        <v>9322186497</v>
      </c>
    </row>
    <row r="6" spans="1:9" ht="13.5">
      <c r="A6" s="1" t="s">
        <v>109</v>
      </c>
      <c r="B6" s="5" t="s">
        <v>25</v>
      </c>
      <c r="C6" s="25">
        <v>481239419</v>
      </c>
      <c r="D6" s="25">
        <v>1147858806</v>
      </c>
      <c r="E6" s="28">
        <v>1200808268</v>
      </c>
      <c r="F6" s="25">
        <v>634347093</v>
      </c>
      <c r="G6" s="28">
        <v>887584197</v>
      </c>
      <c r="H6" s="28">
        <v>1274390572</v>
      </c>
      <c r="I6" s="31">
        <v>3718326254</v>
      </c>
    </row>
    <row r="7" spans="1:9" ht="13.5">
      <c r="A7" s="1" t="s">
        <v>110</v>
      </c>
      <c r="B7" s="5" t="s">
        <v>26</v>
      </c>
      <c r="C7" s="25">
        <v>2587770908</v>
      </c>
      <c r="D7" s="25">
        <v>3039213986</v>
      </c>
      <c r="E7" s="28">
        <v>3958738620</v>
      </c>
      <c r="F7" s="25">
        <v>3900036758</v>
      </c>
      <c r="G7" s="28">
        <v>4273562289</v>
      </c>
      <c r="H7" s="28">
        <v>4709080125</v>
      </c>
      <c r="I7" s="31">
        <v>0</v>
      </c>
    </row>
    <row r="8" spans="1:9" ht="13.5">
      <c r="A8" s="1" t="s">
        <v>111</v>
      </c>
      <c r="B8" s="5" t="s">
        <v>27</v>
      </c>
      <c r="C8" s="25">
        <v>160100000</v>
      </c>
      <c r="D8" s="25">
        <v>145157800</v>
      </c>
      <c r="E8" s="28">
        <v>145157800</v>
      </c>
      <c r="F8" s="25">
        <v>185157800</v>
      </c>
      <c r="G8" s="28">
        <v>229324380</v>
      </c>
      <c r="H8" s="28">
        <v>167694430</v>
      </c>
      <c r="I8" s="31">
        <v>3821121331</v>
      </c>
    </row>
    <row r="9" spans="1:9" ht="13.5">
      <c r="A9" s="1" t="s">
        <v>112</v>
      </c>
      <c r="B9" s="5" t="s">
        <v>28</v>
      </c>
      <c r="C9" s="25">
        <v>0</v>
      </c>
      <c r="D9" s="25">
        <v>0</v>
      </c>
      <c r="E9" s="28">
        <v>0</v>
      </c>
      <c r="F9" s="25">
        <v>0</v>
      </c>
      <c r="G9" s="28">
        <v>0</v>
      </c>
      <c r="H9" s="28">
        <v>0</v>
      </c>
      <c r="I9" s="31">
        <v>0</v>
      </c>
    </row>
    <row r="10" spans="1:9" ht="13.5">
      <c r="A10" s="1" t="s">
        <v>113</v>
      </c>
      <c r="B10" s="5" t="s">
        <v>29</v>
      </c>
      <c r="C10" s="25">
        <v>0</v>
      </c>
      <c r="D10" s="25">
        <v>0</v>
      </c>
      <c r="E10" s="28">
        <v>115537500</v>
      </c>
      <c r="F10" s="25">
        <v>388221252</v>
      </c>
      <c r="G10" s="28">
        <v>616321955</v>
      </c>
      <c r="H10" s="28">
        <v>804638100</v>
      </c>
      <c r="I10" s="31">
        <v>589313880</v>
      </c>
    </row>
    <row r="11" spans="1:9" ht="13.5">
      <c r="A11" s="1" t="s">
        <v>114</v>
      </c>
      <c r="B11" s="5" t="s">
        <v>30</v>
      </c>
      <c r="C11" s="25">
        <v>99800</v>
      </c>
      <c r="D11" s="25">
        <v>2848517</v>
      </c>
      <c r="E11" s="28">
        <v>6961790</v>
      </c>
      <c r="F11" s="25">
        <v>0</v>
      </c>
      <c r="G11" s="28">
        <v>72546</v>
      </c>
      <c r="H11" s="28">
        <v>549938</v>
      </c>
      <c r="I11" s="31">
        <v>0</v>
      </c>
    </row>
    <row r="12" spans="1:9" ht="13.5">
      <c r="A12" s="1" t="s">
        <v>115</v>
      </c>
      <c r="B12" s="5" t="s">
        <v>31</v>
      </c>
      <c r="C12" s="25">
        <v>0</v>
      </c>
      <c r="D12" s="25">
        <v>0</v>
      </c>
      <c r="E12" s="28">
        <v>0</v>
      </c>
      <c r="F12" s="25">
        <v>0</v>
      </c>
      <c r="G12" s="28">
        <v>0</v>
      </c>
      <c r="H12" s="28">
        <v>0</v>
      </c>
      <c r="I12" s="31">
        <v>0</v>
      </c>
    </row>
    <row r="13" spans="1:9" ht="13.5">
      <c r="A13" s="1" t="s">
        <v>116</v>
      </c>
      <c r="B13" s="5" t="s">
        <v>32</v>
      </c>
      <c r="C13" s="25">
        <v>0</v>
      </c>
      <c r="D13" s="25">
        <v>0</v>
      </c>
      <c r="E13" s="28">
        <v>0</v>
      </c>
      <c r="F13" s="25">
        <v>0</v>
      </c>
      <c r="G13" s="28">
        <v>0</v>
      </c>
      <c r="H13" s="28">
        <v>0</v>
      </c>
      <c r="I13" s="31">
        <v>0</v>
      </c>
    </row>
    <row r="14" spans="1:9" ht="13.5">
      <c r="A14" s="1" t="s">
        <v>117</v>
      </c>
      <c r="B14" s="5" t="s">
        <v>33</v>
      </c>
      <c r="C14" s="25">
        <v>0</v>
      </c>
      <c r="D14" s="25">
        <v>0</v>
      </c>
      <c r="E14" s="28">
        <v>0</v>
      </c>
      <c r="F14" s="25">
        <v>0</v>
      </c>
      <c r="G14" s="28">
        <v>0</v>
      </c>
      <c r="H14" s="28">
        <v>0</v>
      </c>
      <c r="I14" s="31">
        <v>0</v>
      </c>
    </row>
    <row r="15" spans="1:9" ht="13.5">
      <c r="A15" s="1" t="s">
        <v>118</v>
      </c>
      <c r="B15" s="5" t="s">
        <v>34</v>
      </c>
      <c r="C15" s="25">
        <v>0</v>
      </c>
      <c r="D15" s="25">
        <v>0</v>
      </c>
      <c r="E15" s="28">
        <v>0</v>
      </c>
      <c r="F15" s="25">
        <v>0</v>
      </c>
      <c r="G15" s="28">
        <v>0</v>
      </c>
      <c r="H15" s="28">
        <v>0</v>
      </c>
      <c r="I15" s="31">
        <v>0</v>
      </c>
    </row>
    <row r="16" spans="1:9" ht="13.5">
      <c r="A16" s="1" t="s">
        <v>119</v>
      </c>
      <c r="B16" s="5"/>
      <c r="C16" s="25">
        <v>0</v>
      </c>
      <c r="D16" s="25">
        <v>0</v>
      </c>
      <c r="E16" s="28">
        <v>0</v>
      </c>
      <c r="F16" s="25">
        <v>0</v>
      </c>
      <c r="G16" s="28">
        <v>0</v>
      </c>
      <c r="H16" s="28">
        <v>0</v>
      </c>
      <c r="I16" s="31">
        <v>0</v>
      </c>
    </row>
    <row r="17" spans="1:9" ht="13.5">
      <c r="A17" s="1" t="s">
        <v>120</v>
      </c>
      <c r="B17" s="5" t="s">
        <v>35</v>
      </c>
      <c r="C17" s="25">
        <v>4465404559</v>
      </c>
      <c r="D17" s="25">
        <v>5506143431</v>
      </c>
      <c r="E17" s="27">
        <f>SUM(E18:E32)</f>
        <v>4110509561</v>
      </c>
      <c r="F17" s="25">
        <v>4783658887</v>
      </c>
      <c r="G17" s="27">
        <f>SUM(G18:G32)</f>
        <v>8454124714</v>
      </c>
      <c r="H17" s="27">
        <f>SUM(H18:H32)</f>
        <v>8248571022</v>
      </c>
      <c r="I17" s="30">
        <f>SUM(I18:I32)</f>
        <v>5996697544</v>
      </c>
    </row>
    <row r="18" spans="1:9" ht="13.5">
      <c r="A18" s="1" t="s">
        <v>121</v>
      </c>
      <c r="B18" s="5" t="s">
        <v>36</v>
      </c>
      <c r="C18" s="25">
        <v>2105938009</v>
      </c>
      <c r="D18" s="25">
        <v>2629557270</v>
      </c>
      <c r="E18" s="28">
        <v>2405531069</v>
      </c>
      <c r="F18" s="25">
        <v>2574728918</v>
      </c>
      <c r="G18" s="28">
        <v>3178959238</v>
      </c>
      <c r="H18" s="28">
        <v>3178672614</v>
      </c>
      <c r="I18" s="31">
        <v>2503683240</v>
      </c>
    </row>
    <row r="19" spans="1:9" ht="13.5">
      <c r="A19" s="1" t="s">
        <v>122</v>
      </c>
      <c r="B19" s="5" t="s">
        <v>37</v>
      </c>
      <c r="C19" s="25">
        <v>0</v>
      </c>
      <c r="D19" s="25">
        <v>0</v>
      </c>
      <c r="E19" s="28">
        <v>0</v>
      </c>
      <c r="F19" s="25">
        <v>0</v>
      </c>
      <c r="G19" s="28">
        <v>0</v>
      </c>
      <c r="H19" s="28">
        <v>0</v>
      </c>
      <c r="I19" s="31">
        <v>0</v>
      </c>
    </row>
    <row r="20" spans="1:9" ht="13.5">
      <c r="A20" s="1" t="s">
        <v>123</v>
      </c>
      <c r="B20" s="5" t="s">
        <v>38</v>
      </c>
      <c r="C20" s="25">
        <v>773713422</v>
      </c>
      <c r="D20" s="25">
        <v>890994987</v>
      </c>
      <c r="E20" s="28">
        <v>477562002</v>
      </c>
      <c r="F20" s="25">
        <v>511977702</v>
      </c>
      <c r="G20" s="28">
        <v>1421567342</v>
      </c>
      <c r="H20" s="28">
        <v>819002633</v>
      </c>
      <c r="I20" s="31">
        <v>800974912</v>
      </c>
    </row>
    <row r="21" spans="1:9" s="6" customFormat="1" ht="13.5">
      <c r="A21" s="1" t="s">
        <v>124</v>
      </c>
      <c r="B21" s="5" t="s">
        <v>39</v>
      </c>
      <c r="C21" s="25">
        <v>0</v>
      </c>
      <c r="D21" s="25">
        <v>0</v>
      </c>
      <c r="E21" s="28">
        <v>0</v>
      </c>
      <c r="F21" s="25">
        <v>0</v>
      </c>
      <c r="G21" s="28">
        <v>0</v>
      </c>
      <c r="H21" s="28">
        <v>0</v>
      </c>
      <c r="I21" s="32">
        <v>0</v>
      </c>
    </row>
    <row r="22" spans="1:9" ht="13.5">
      <c r="A22" s="1" t="s">
        <v>125</v>
      </c>
      <c r="B22" s="5" t="s">
        <v>40</v>
      </c>
      <c r="C22" s="25">
        <v>258376455</v>
      </c>
      <c r="D22" s="25">
        <v>329974673</v>
      </c>
      <c r="E22" s="28">
        <v>303720667</v>
      </c>
      <c r="F22" s="25">
        <v>370650819</v>
      </c>
      <c r="G22" s="28">
        <v>597979121</v>
      </c>
      <c r="H22" s="28">
        <v>694844720</v>
      </c>
      <c r="I22" s="32">
        <v>650380369</v>
      </c>
    </row>
    <row r="23" spans="1:9" ht="13.5">
      <c r="A23" s="1" t="s">
        <v>126</v>
      </c>
      <c r="B23" s="5" t="s">
        <v>41</v>
      </c>
      <c r="C23" s="25">
        <v>0</v>
      </c>
      <c r="D23" s="25">
        <v>0</v>
      </c>
      <c r="E23" s="28">
        <v>0</v>
      </c>
      <c r="F23" s="25">
        <v>0</v>
      </c>
      <c r="G23" s="28">
        <v>0</v>
      </c>
      <c r="H23" s="28">
        <v>0</v>
      </c>
      <c r="I23" s="32">
        <v>0</v>
      </c>
    </row>
    <row r="24" spans="1:9" ht="13.5">
      <c r="A24" s="1" t="s">
        <v>127</v>
      </c>
      <c r="B24" s="5" t="s">
        <v>42</v>
      </c>
      <c r="C24" s="25">
        <v>1137475049</v>
      </c>
      <c r="D24" s="25">
        <v>1397064958</v>
      </c>
      <c r="E24" s="28">
        <v>609307247</v>
      </c>
      <c r="F24" s="25">
        <v>0</v>
      </c>
      <c r="G24" s="28">
        <v>2826311620</v>
      </c>
      <c r="H24" s="28">
        <v>2808422058</v>
      </c>
      <c r="I24" s="32">
        <v>1109251152</v>
      </c>
    </row>
    <row r="25" spans="1:9" ht="13.5">
      <c r="A25" s="1" t="s">
        <v>128</v>
      </c>
      <c r="B25" s="5" t="s">
        <v>43</v>
      </c>
      <c r="C25" s="25">
        <v>0</v>
      </c>
      <c r="D25" s="25">
        <v>0</v>
      </c>
      <c r="E25" s="28">
        <v>0</v>
      </c>
      <c r="F25" s="25">
        <v>0</v>
      </c>
      <c r="G25" s="28">
        <v>0</v>
      </c>
      <c r="H25" s="28">
        <v>0</v>
      </c>
      <c r="I25" s="32">
        <v>0</v>
      </c>
    </row>
    <row r="26" spans="1:9" ht="13.5">
      <c r="A26" s="1" t="s">
        <v>129</v>
      </c>
      <c r="B26" s="5" t="s">
        <v>44</v>
      </c>
      <c r="C26" s="25">
        <v>0</v>
      </c>
      <c r="D26" s="25">
        <v>0</v>
      </c>
      <c r="E26" s="28">
        <v>0</v>
      </c>
      <c r="F26" s="25">
        <v>0</v>
      </c>
      <c r="G26" s="28">
        <v>0</v>
      </c>
      <c r="H26" s="28">
        <v>0</v>
      </c>
      <c r="I26" s="32">
        <v>0</v>
      </c>
    </row>
    <row r="27" spans="1:9" ht="13.5">
      <c r="A27" s="1" t="s">
        <v>130</v>
      </c>
      <c r="B27" s="5" t="s">
        <v>45</v>
      </c>
      <c r="C27" s="25">
        <v>32578000</v>
      </c>
      <c r="D27" s="25">
        <v>32578000</v>
      </c>
      <c r="E27" s="28">
        <v>0</v>
      </c>
      <c r="F27" s="25">
        <v>1056493647</v>
      </c>
      <c r="G27" s="28">
        <v>0</v>
      </c>
      <c r="H27" s="28">
        <v>0</v>
      </c>
      <c r="I27" s="32">
        <v>0</v>
      </c>
    </row>
    <row r="28" spans="1:9" ht="13.5">
      <c r="A28" s="1" t="s">
        <v>131</v>
      </c>
      <c r="B28" s="5" t="s">
        <v>46</v>
      </c>
      <c r="C28" s="25">
        <v>157323624</v>
      </c>
      <c r="D28" s="25">
        <v>225973543</v>
      </c>
      <c r="E28" s="28">
        <v>314388576</v>
      </c>
      <c r="F28" s="25">
        <v>269807801</v>
      </c>
      <c r="G28" s="28">
        <v>429307393</v>
      </c>
      <c r="H28" s="28">
        <v>747628997</v>
      </c>
      <c r="I28" s="32">
        <v>932407871</v>
      </c>
    </row>
    <row r="29" spans="1:9" ht="13.5">
      <c r="A29" s="1" t="s">
        <v>132</v>
      </c>
      <c r="B29" s="5" t="s">
        <v>47</v>
      </c>
      <c r="C29" s="25">
        <v>0</v>
      </c>
      <c r="D29" s="25">
        <v>0</v>
      </c>
      <c r="E29" s="28">
        <v>0</v>
      </c>
      <c r="F29" s="25">
        <v>0</v>
      </c>
      <c r="G29" s="28">
        <v>0</v>
      </c>
      <c r="H29" s="28">
        <v>0</v>
      </c>
      <c r="I29" s="32">
        <v>0</v>
      </c>
    </row>
    <row r="30" spans="1:9" ht="13.5">
      <c r="A30" s="1" t="s">
        <v>133</v>
      </c>
      <c r="B30" s="5" t="s">
        <v>48</v>
      </c>
      <c r="C30" s="25">
        <v>0</v>
      </c>
      <c r="D30" s="25">
        <v>0</v>
      </c>
      <c r="E30" s="28">
        <v>0</v>
      </c>
      <c r="F30" s="25">
        <v>0</v>
      </c>
      <c r="G30" s="28">
        <v>0</v>
      </c>
      <c r="H30" s="28">
        <v>0</v>
      </c>
      <c r="I30" s="32">
        <v>0</v>
      </c>
    </row>
    <row r="31" spans="1:9" ht="13.5">
      <c r="A31" s="1" t="s">
        <v>134</v>
      </c>
      <c r="B31" s="5" t="s">
        <v>49</v>
      </c>
      <c r="C31" s="25">
        <v>0</v>
      </c>
      <c r="D31" s="25">
        <v>0</v>
      </c>
      <c r="E31" s="28">
        <v>0</v>
      </c>
      <c r="F31" s="25">
        <v>0</v>
      </c>
      <c r="G31" s="28">
        <v>0</v>
      </c>
      <c r="H31" s="28">
        <v>0</v>
      </c>
      <c r="I31" s="32">
        <v>0</v>
      </c>
    </row>
    <row r="32" spans="1:9" ht="13.5">
      <c r="A32" s="1" t="s">
        <v>135</v>
      </c>
      <c r="B32" s="5" t="s">
        <v>50</v>
      </c>
      <c r="C32" s="25">
        <v>0</v>
      </c>
      <c r="D32" s="25">
        <v>0</v>
      </c>
      <c r="E32" s="28">
        <v>0</v>
      </c>
      <c r="F32" s="25">
        <v>0</v>
      </c>
      <c r="G32" s="28">
        <v>0</v>
      </c>
      <c r="H32" s="28">
        <v>0</v>
      </c>
      <c r="I32" s="32">
        <v>0</v>
      </c>
    </row>
    <row r="33" spans="1:9" ht="13.5">
      <c r="A33" s="1" t="s">
        <v>136</v>
      </c>
      <c r="B33" s="5"/>
      <c r="C33" s="25">
        <v>0</v>
      </c>
      <c r="D33" s="25">
        <v>0</v>
      </c>
      <c r="E33" s="28">
        <v>0</v>
      </c>
      <c r="F33" s="25">
        <v>0</v>
      </c>
      <c r="G33" s="28">
        <v>0</v>
      </c>
      <c r="H33" s="28">
        <v>0</v>
      </c>
      <c r="I33" s="32">
        <v>0</v>
      </c>
    </row>
    <row r="34" spans="1:9" ht="13.5">
      <c r="A34" s="1" t="s">
        <v>137</v>
      </c>
      <c r="B34" s="5" t="s">
        <v>51</v>
      </c>
      <c r="C34" s="25">
        <v>12539030507</v>
      </c>
      <c r="D34" s="25">
        <v>15058188280</v>
      </c>
      <c r="E34" s="27">
        <f>E17+E4</f>
        <v>14999853146</v>
      </c>
      <c r="F34" s="25">
        <v>16572704782</v>
      </c>
      <c r="G34" s="27">
        <f>G17+G4</f>
        <v>22520452375</v>
      </c>
      <c r="H34" s="27">
        <f>H17+H4</f>
        <v>24376715644</v>
      </c>
      <c r="I34" s="30">
        <f>I17+I4</f>
        <v>23447645506</v>
      </c>
    </row>
    <row r="35" spans="1:9" ht="13.5">
      <c r="A35" s="1" t="s">
        <v>138</v>
      </c>
      <c r="B35" s="5"/>
      <c r="C35" s="25">
        <v>0</v>
      </c>
      <c r="D35" s="25">
        <v>0</v>
      </c>
      <c r="E35" s="28">
        <v>0</v>
      </c>
      <c r="F35" s="25">
        <v>0</v>
      </c>
      <c r="G35" s="28">
        <v>0</v>
      </c>
      <c r="H35" s="28">
        <v>0</v>
      </c>
      <c r="I35" s="32">
        <v>0</v>
      </c>
    </row>
    <row r="36" spans="1:9" ht="13.5">
      <c r="A36" s="1" t="s">
        <v>139</v>
      </c>
      <c r="B36" s="5" t="s">
        <v>99</v>
      </c>
      <c r="C36" s="25">
        <v>8279390777</v>
      </c>
      <c r="D36" s="25">
        <v>9506932637</v>
      </c>
      <c r="E36" s="27">
        <f>SUM(E37:E46)</f>
        <v>11021265716</v>
      </c>
      <c r="F36" s="25">
        <v>13107161585</v>
      </c>
      <c r="G36" s="27">
        <f>SUM(G37:G46)</f>
        <v>15963712784</v>
      </c>
      <c r="H36" s="27">
        <f>SUM(H37:H46)</f>
        <v>19120019851</v>
      </c>
      <c r="I36" s="30">
        <f>SUM(I37:I46)</f>
        <v>18844746184</v>
      </c>
    </row>
    <row r="37" spans="1:9" ht="13.5">
      <c r="A37" s="1" t="s">
        <v>140</v>
      </c>
      <c r="B37" s="5" t="s">
        <v>52</v>
      </c>
      <c r="C37" s="25">
        <v>596160000</v>
      </c>
      <c r="D37" s="25">
        <v>894240000</v>
      </c>
      <c r="E37" s="28">
        <v>1207224000</v>
      </c>
      <c r="F37" s="25">
        <v>1509030000</v>
      </c>
      <c r="G37" s="28">
        <v>1961739000</v>
      </c>
      <c r="H37" s="28">
        <v>2648347600</v>
      </c>
      <c r="I37" s="32">
        <v>3707686640</v>
      </c>
    </row>
    <row r="38" spans="1:9" ht="13.5">
      <c r="A38" s="1" t="s">
        <v>141</v>
      </c>
      <c r="B38" s="5" t="s">
        <v>53</v>
      </c>
      <c r="C38" s="25">
        <v>2035465000</v>
      </c>
      <c r="D38" s="25">
        <v>2035465000</v>
      </c>
      <c r="E38" s="28">
        <v>2035465000</v>
      </c>
      <c r="F38" s="25">
        <v>2035465000</v>
      </c>
      <c r="G38" s="28">
        <v>2035465000</v>
      </c>
      <c r="H38" s="28">
        <v>2035465000</v>
      </c>
      <c r="I38" s="32">
        <v>2035465000</v>
      </c>
    </row>
    <row r="39" spans="1:9" s="8" customFormat="1" ht="13.5">
      <c r="A39" s="1" t="s">
        <v>142</v>
      </c>
      <c r="B39" s="5" t="s">
        <v>54</v>
      </c>
      <c r="C39" s="25">
        <v>105878200</v>
      </c>
      <c r="D39" s="25">
        <v>105878200</v>
      </c>
      <c r="E39" s="28">
        <v>105878200</v>
      </c>
      <c r="F39" s="25">
        <v>105878200</v>
      </c>
      <c r="G39" s="28">
        <v>105878200</v>
      </c>
      <c r="H39" s="28">
        <v>105878200</v>
      </c>
      <c r="I39" s="32">
        <v>105878200</v>
      </c>
    </row>
    <row r="40" spans="1:9" ht="13.5">
      <c r="A40" s="1" t="s">
        <v>143</v>
      </c>
      <c r="B40" s="5" t="s">
        <v>55</v>
      </c>
      <c r="C40" s="25">
        <v>1425702780</v>
      </c>
      <c r="D40" s="25">
        <v>1425702780</v>
      </c>
      <c r="E40" s="28">
        <v>1248026732</v>
      </c>
      <c r="F40" s="25">
        <v>1440910734</v>
      </c>
      <c r="G40" s="28">
        <v>1532954925</v>
      </c>
      <c r="H40" s="28">
        <v>449870449</v>
      </c>
      <c r="I40" s="32">
        <v>0</v>
      </c>
    </row>
    <row r="41" spans="1:9" ht="13.5">
      <c r="A41" s="1" t="s">
        <v>144</v>
      </c>
      <c r="B41" s="5" t="s">
        <v>56</v>
      </c>
      <c r="C41" s="25">
        <v>0</v>
      </c>
      <c r="D41" s="25">
        <v>0</v>
      </c>
      <c r="E41" s="28">
        <v>0</v>
      </c>
      <c r="F41" s="25">
        <v>0</v>
      </c>
      <c r="G41" s="28">
        <v>0</v>
      </c>
      <c r="H41" s="28">
        <v>0</v>
      </c>
      <c r="I41" s="32">
        <v>0</v>
      </c>
    </row>
    <row r="42" spans="1:9" s="7" customFormat="1" ht="13.5">
      <c r="A42" s="1" t="s">
        <v>145</v>
      </c>
      <c r="B42" s="5" t="s">
        <v>57</v>
      </c>
      <c r="C42" s="25">
        <v>0</v>
      </c>
      <c r="D42" s="25">
        <v>0</v>
      </c>
      <c r="E42" s="28">
        <v>0</v>
      </c>
      <c r="F42" s="25">
        <v>0</v>
      </c>
      <c r="G42" s="28">
        <v>0</v>
      </c>
      <c r="H42" s="28">
        <v>0</v>
      </c>
      <c r="I42" s="32">
        <v>0</v>
      </c>
    </row>
    <row r="43" spans="1:9" ht="13.5">
      <c r="A43" s="1" t="s">
        <v>146</v>
      </c>
      <c r="B43" s="5" t="s">
        <v>58</v>
      </c>
      <c r="C43" s="25">
        <v>0</v>
      </c>
      <c r="D43" s="25">
        <v>0</v>
      </c>
      <c r="E43" s="28">
        <v>95287500</v>
      </c>
      <c r="F43" s="25">
        <v>166952026</v>
      </c>
      <c r="G43" s="28">
        <v>294179676</v>
      </c>
      <c r="H43" s="28">
        <v>420437468</v>
      </c>
      <c r="I43" s="32">
        <v>297945485</v>
      </c>
    </row>
    <row r="44" spans="1:9" ht="13.5">
      <c r="A44" s="1" t="s">
        <v>147</v>
      </c>
      <c r="B44" s="5" t="s">
        <v>59</v>
      </c>
      <c r="C44" s="25">
        <v>0</v>
      </c>
      <c r="D44" s="25">
        <v>0</v>
      </c>
      <c r="E44" s="28">
        <v>0</v>
      </c>
      <c r="F44" s="25">
        <v>0</v>
      </c>
      <c r="G44" s="28">
        <v>0</v>
      </c>
      <c r="H44" s="28">
        <v>0</v>
      </c>
      <c r="I44" s="32">
        <v>0</v>
      </c>
    </row>
    <row r="45" spans="1:9" ht="13.5">
      <c r="A45" s="1" t="s">
        <v>148</v>
      </c>
      <c r="B45" s="5" t="s">
        <v>60</v>
      </c>
      <c r="C45" s="25">
        <v>0</v>
      </c>
      <c r="D45" s="25">
        <v>0</v>
      </c>
      <c r="E45" s="28">
        <v>0</v>
      </c>
      <c r="F45" s="25">
        <v>0</v>
      </c>
      <c r="G45" s="28">
        <v>0</v>
      </c>
      <c r="H45" s="28">
        <v>0</v>
      </c>
      <c r="I45" s="32">
        <v>0</v>
      </c>
    </row>
    <row r="46" spans="1:9" s="7" customFormat="1" ht="13.5">
      <c r="A46" s="1" t="s">
        <v>149</v>
      </c>
      <c r="B46" s="5" t="s">
        <v>61</v>
      </c>
      <c r="C46" s="25">
        <v>4116184797</v>
      </c>
      <c r="D46" s="25">
        <v>5045646657</v>
      </c>
      <c r="E46" s="28">
        <v>6329384284</v>
      </c>
      <c r="F46" s="25">
        <v>7848925625</v>
      </c>
      <c r="G46" s="28">
        <v>10033495983</v>
      </c>
      <c r="H46" s="28">
        <v>13460021134</v>
      </c>
      <c r="I46" s="32">
        <v>12697770859</v>
      </c>
    </row>
    <row r="47" spans="1:9" ht="13.5">
      <c r="A47" s="1" t="s">
        <v>150</v>
      </c>
      <c r="B47" s="5" t="s">
        <v>62</v>
      </c>
      <c r="C47" s="25">
        <v>0</v>
      </c>
      <c r="D47" s="25">
        <v>0</v>
      </c>
      <c r="E47" s="28">
        <v>0</v>
      </c>
      <c r="F47" s="25">
        <v>0</v>
      </c>
      <c r="G47" s="28">
        <v>0</v>
      </c>
      <c r="H47" s="28">
        <v>0</v>
      </c>
      <c r="I47" s="32">
        <v>0</v>
      </c>
    </row>
    <row r="48" spans="1:9" ht="13.5">
      <c r="A48" s="1" t="s">
        <v>151</v>
      </c>
      <c r="B48" s="5" t="s">
        <v>0</v>
      </c>
      <c r="C48" s="25">
        <v>12425505</v>
      </c>
      <c r="D48" s="25">
        <v>15564500</v>
      </c>
      <c r="E48" s="28">
        <v>2298602</v>
      </c>
      <c r="F48" s="25">
        <v>4024660</v>
      </c>
      <c r="G48" s="28">
        <v>5849133</v>
      </c>
      <c r="H48" s="28">
        <v>7339774</v>
      </c>
      <c r="I48" s="32">
        <v>0</v>
      </c>
    </row>
    <row r="49" spans="1:9" ht="13.5">
      <c r="A49" s="1" t="s">
        <v>152</v>
      </c>
      <c r="B49" s="5" t="s">
        <v>63</v>
      </c>
      <c r="C49" s="25">
        <v>0</v>
      </c>
      <c r="D49" s="25">
        <v>0</v>
      </c>
      <c r="E49" s="28">
        <v>0</v>
      </c>
      <c r="F49" s="25">
        <v>0</v>
      </c>
      <c r="G49" s="28">
        <v>0</v>
      </c>
      <c r="H49" s="28">
        <v>0</v>
      </c>
      <c r="I49" s="32">
        <v>0</v>
      </c>
    </row>
    <row r="50" spans="1:9" s="7" customFormat="1" ht="13.5">
      <c r="A50" s="1" t="s">
        <v>153</v>
      </c>
      <c r="B50" s="5"/>
      <c r="C50" s="25">
        <v>0</v>
      </c>
      <c r="D50" s="25">
        <v>0</v>
      </c>
      <c r="E50" s="28">
        <v>0</v>
      </c>
      <c r="F50" s="25">
        <v>0</v>
      </c>
      <c r="G50" s="28">
        <v>0</v>
      </c>
      <c r="H50" s="28">
        <v>0</v>
      </c>
      <c r="I50" s="32">
        <v>0</v>
      </c>
    </row>
    <row r="51" spans="1:9" ht="13.5">
      <c r="A51" s="1" t="s">
        <v>154</v>
      </c>
      <c r="B51" s="5" t="s">
        <v>64</v>
      </c>
      <c r="C51" s="25">
        <v>780493357</v>
      </c>
      <c r="D51" s="25">
        <v>1003107633</v>
      </c>
      <c r="E51" s="27">
        <f>SUM(E52:E60)</f>
        <v>997553246</v>
      </c>
      <c r="F51" s="25">
        <v>1368376052</v>
      </c>
      <c r="G51" s="27">
        <f>SUM(G52:G60)</f>
        <v>1028511238</v>
      </c>
      <c r="H51" s="27">
        <f>SUM(H52:H60)</f>
        <v>933965662</v>
      </c>
      <c r="I51" s="30">
        <f>SUM(I52:I60)</f>
        <v>810461067</v>
      </c>
    </row>
    <row r="52" spans="1:9" ht="13.5">
      <c r="A52" s="1" t="s">
        <v>155</v>
      </c>
      <c r="B52" s="5" t="s">
        <v>65</v>
      </c>
      <c r="C52" s="25">
        <v>632876801</v>
      </c>
      <c r="D52" s="25">
        <v>778380807</v>
      </c>
      <c r="E52" s="28">
        <v>786334186</v>
      </c>
      <c r="F52" s="25">
        <v>1142633110</v>
      </c>
      <c r="G52" s="28">
        <v>725645734</v>
      </c>
      <c r="H52" s="28">
        <v>508778060</v>
      </c>
      <c r="I52" s="32">
        <v>313421158</v>
      </c>
    </row>
    <row r="53" spans="1:9" ht="13.5">
      <c r="A53" s="1" t="s">
        <v>156</v>
      </c>
      <c r="B53" s="5" t="s">
        <v>66</v>
      </c>
      <c r="C53" s="25">
        <v>0</v>
      </c>
      <c r="D53" s="25">
        <v>0</v>
      </c>
      <c r="E53" s="28">
        <v>0</v>
      </c>
      <c r="F53" s="25">
        <v>0</v>
      </c>
      <c r="G53" s="28">
        <v>0</v>
      </c>
      <c r="H53" s="28">
        <v>0</v>
      </c>
      <c r="I53" s="32">
        <v>0</v>
      </c>
    </row>
    <row r="54" spans="1:9" ht="13.5">
      <c r="A54" s="1" t="s">
        <v>157</v>
      </c>
      <c r="B54" s="5" t="s">
        <v>67</v>
      </c>
      <c r="C54" s="25">
        <v>0</v>
      </c>
      <c r="D54" s="25">
        <v>0</v>
      </c>
      <c r="E54" s="28">
        <v>0</v>
      </c>
      <c r="F54" s="25">
        <v>0</v>
      </c>
      <c r="G54" s="28">
        <v>0</v>
      </c>
      <c r="H54" s="28">
        <v>0</v>
      </c>
      <c r="I54" s="32">
        <v>0</v>
      </c>
    </row>
    <row r="55" spans="1:9" ht="13.5">
      <c r="A55" s="1" t="s">
        <v>158</v>
      </c>
      <c r="B55" s="5" t="s">
        <v>68</v>
      </c>
      <c r="C55" s="25">
        <v>0</v>
      </c>
      <c r="D55" s="25">
        <v>0</v>
      </c>
      <c r="E55" s="28">
        <v>0</v>
      </c>
      <c r="F55" s="25">
        <v>0</v>
      </c>
      <c r="G55" s="28">
        <v>0</v>
      </c>
      <c r="H55" s="28">
        <v>0</v>
      </c>
      <c r="I55" s="32">
        <v>0</v>
      </c>
    </row>
    <row r="56" spans="1:9" ht="13.5">
      <c r="A56" s="1" t="s">
        <v>159</v>
      </c>
      <c r="B56" s="5" t="s">
        <v>69</v>
      </c>
      <c r="C56" s="25">
        <v>0</v>
      </c>
      <c r="D56" s="25">
        <v>0</v>
      </c>
      <c r="E56" s="28">
        <v>0</v>
      </c>
      <c r="F56" s="25">
        <v>0</v>
      </c>
      <c r="G56" s="28">
        <v>0</v>
      </c>
      <c r="H56" s="28">
        <v>0</v>
      </c>
      <c r="I56" s="32">
        <v>0</v>
      </c>
    </row>
    <row r="57" spans="1:9" ht="13.5">
      <c r="A57" s="1" t="s">
        <v>160</v>
      </c>
      <c r="B57" s="5" t="s">
        <v>70</v>
      </c>
      <c r="C57" s="25">
        <v>0</v>
      </c>
      <c r="D57" s="25">
        <v>0</v>
      </c>
      <c r="E57" s="28">
        <v>0</v>
      </c>
      <c r="F57" s="25">
        <v>0</v>
      </c>
      <c r="G57" s="28">
        <v>0</v>
      </c>
      <c r="H57" s="28">
        <v>0</v>
      </c>
      <c r="I57" s="32">
        <v>0</v>
      </c>
    </row>
    <row r="58" spans="1:9" ht="13.5">
      <c r="A58" s="1" t="s">
        <v>161</v>
      </c>
      <c r="B58" s="5" t="s">
        <v>71</v>
      </c>
      <c r="C58" s="25">
        <v>147616556</v>
      </c>
      <c r="D58" s="25">
        <v>224726826</v>
      </c>
      <c r="E58" s="28">
        <v>211219060</v>
      </c>
      <c r="F58" s="25">
        <v>225742942</v>
      </c>
      <c r="G58" s="28">
        <v>302865504</v>
      </c>
      <c r="H58" s="28">
        <v>425187602</v>
      </c>
      <c r="I58" s="32">
        <v>497039909</v>
      </c>
    </row>
    <row r="59" spans="1:9" ht="13.5">
      <c r="A59" s="1" t="s">
        <v>162</v>
      </c>
      <c r="B59" s="5" t="s">
        <v>72</v>
      </c>
      <c r="C59" s="25">
        <v>0</v>
      </c>
      <c r="D59" s="25">
        <v>0</v>
      </c>
      <c r="E59" s="28">
        <v>0</v>
      </c>
      <c r="F59" s="25">
        <v>0</v>
      </c>
      <c r="G59" s="28">
        <v>0</v>
      </c>
      <c r="H59" s="28">
        <v>0</v>
      </c>
      <c r="I59" s="32">
        <v>0</v>
      </c>
    </row>
    <row r="60" spans="1:9" ht="13.5">
      <c r="A60" s="1" t="s">
        <v>163</v>
      </c>
      <c r="B60" s="5" t="s">
        <v>73</v>
      </c>
      <c r="C60" s="25">
        <v>0</v>
      </c>
      <c r="D60" s="25">
        <v>0</v>
      </c>
      <c r="E60" s="28">
        <v>0</v>
      </c>
      <c r="F60" s="25">
        <v>0</v>
      </c>
      <c r="G60" s="28">
        <v>0</v>
      </c>
      <c r="H60" s="28">
        <v>0</v>
      </c>
      <c r="I60" s="32">
        <v>0</v>
      </c>
    </row>
    <row r="61" spans="1:9" ht="13.5">
      <c r="A61" s="1" t="s">
        <v>164</v>
      </c>
      <c r="B61" s="5"/>
      <c r="C61" s="25">
        <v>0</v>
      </c>
      <c r="D61" s="25">
        <v>0</v>
      </c>
      <c r="E61" s="28">
        <v>0</v>
      </c>
      <c r="F61" s="25">
        <v>0</v>
      </c>
      <c r="G61" s="28">
        <v>0</v>
      </c>
      <c r="H61" s="28">
        <v>0</v>
      </c>
      <c r="I61" s="32">
        <v>0</v>
      </c>
    </row>
    <row r="62" spans="1:9" ht="13.5">
      <c r="A62" s="1" t="s">
        <v>165</v>
      </c>
      <c r="B62" s="5" t="s">
        <v>95</v>
      </c>
      <c r="C62" s="25">
        <v>3466720868</v>
      </c>
      <c r="D62" s="25">
        <v>4532583510</v>
      </c>
      <c r="E62" s="27">
        <f>SUM(E63:E83)</f>
        <v>2978735582</v>
      </c>
      <c r="F62" s="25">
        <v>2093142485</v>
      </c>
      <c r="G62" s="27">
        <f>SUM(G63:G83)</f>
        <v>5522379220</v>
      </c>
      <c r="H62" s="27">
        <f>SUM(H63:H83)</f>
        <v>4315390357</v>
      </c>
      <c r="I62" s="30">
        <f>SUM(I63:I83)</f>
        <v>3792438255</v>
      </c>
    </row>
    <row r="63" spans="1:9" ht="13.5">
      <c r="A63" s="1" t="s">
        <v>166</v>
      </c>
      <c r="B63" s="5" t="s">
        <v>74</v>
      </c>
      <c r="C63" s="25">
        <v>331768843</v>
      </c>
      <c r="D63" s="25">
        <v>233405650</v>
      </c>
      <c r="E63" s="28">
        <v>127550930</v>
      </c>
      <c r="F63" s="25">
        <v>103428870</v>
      </c>
      <c r="G63" s="28">
        <v>1208102997</v>
      </c>
      <c r="H63" s="28">
        <v>531295427</v>
      </c>
      <c r="I63" s="32">
        <v>1086097881</v>
      </c>
    </row>
    <row r="64" spans="1:9" ht="13.5">
      <c r="A64" s="1" t="s">
        <v>167</v>
      </c>
      <c r="B64" s="5" t="s">
        <v>75</v>
      </c>
      <c r="C64" s="25">
        <v>2289877403</v>
      </c>
      <c r="D64" s="25">
        <v>3173542556</v>
      </c>
      <c r="E64" s="28">
        <v>1712213040</v>
      </c>
      <c r="F64" s="25">
        <v>879742205</v>
      </c>
      <c r="G64" s="28">
        <v>2914113426</v>
      </c>
      <c r="H64" s="28">
        <v>2237495956</v>
      </c>
      <c r="I64" s="32">
        <v>1112694131</v>
      </c>
    </row>
    <row r="65" spans="1:9" ht="13.5">
      <c r="A65" s="1" t="s">
        <v>168</v>
      </c>
      <c r="B65" s="5" t="s">
        <v>70</v>
      </c>
      <c r="C65" s="25">
        <v>0</v>
      </c>
      <c r="D65" s="25">
        <v>0</v>
      </c>
      <c r="E65" s="28">
        <v>0</v>
      </c>
      <c r="F65" s="25">
        <v>0</v>
      </c>
      <c r="G65" s="28">
        <v>0</v>
      </c>
      <c r="H65" s="28">
        <v>0</v>
      </c>
      <c r="I65" s="32">
        <v>0</v>
      </c>
    </row>
    <row r="66" spans="1:9" ht="13.5">
      <c r="A66" s="1" t="s">
        <v>169</v>
      </c>
      <c r="B66" s="5" t="s">
        <v>76</v>
      </c>
      <c r="C66" s="25">
        <v>0</v>
      </c>
      <c r="D66" s="25">
        <v>0</v>
      </c>
      <c r="E66" s="28">
        <v>0</v>
      </c>
      <c r="F66" s="25">
        <v>0</v>
      </c>
      <c r="G66" s="28">
        <v>0</v>
      </c>
      <c r="H66" s="28">
        <v>0</v>
      </c>
      <c r="I66" s="32">
        <v>0</v>
      </c>
    </row>
    <row r="67" spans="1:9" ht="13.5">
      <c r="A67" s="1" t="s">
        <v>170</v>
      </c>
      <c r="B67" s="5" t="s">
        <v>77</v>
      </c>
      <c r="C67" s="25">
        <v>0</v>
      </c>
      <c r="D67" s="25">
        <v>0</v>
      </c>
      <c r="E67" s="28">
        <v>0</v>
      </c>
      <c r="F67" s="25">
        <v>0</v>
      </c>
      <c r="G67" s="28">
        <v>0</v>
      </c>
      <c r="H67" s="28">
        <v>0</v>
      </c>
      <c r="I67" s="32">
        <v>0</v>
      </c>
    </row>
    <row r="68" spans="1:9" ht="13.5">
      <c r="A68" s="1" t="s">
        <v>171</v>
      </c>
      <c r="B68" s="5" t="s">
        <v>78</v>
      </c>
      <c r="C68" s="25">
        <v>0</v>
      </c>
      <c r="D68" s="25">
        <v>0</v>
      </c>
      <c r="E68" s="28">
        <v>0</v>
      </c>
      <c r="F68" s="25">
        <v>0</v>
      </c>
      <c r="G68" s="28">
        <v>0</v>
      </c>
      <c r="H68" s="28">
        <v>0</v>
      </c>
      <c r="I68" s="32">
        <v>0</v>
      </c>
    </row>
    <row r="69" spans="1:9" ht="13.5">
      <c r="A69" s="1" t="s">
        <v>172</v>
      </c>
      <c r="B69" s="5" t="s">
        <v>79</v>
      </c>
      <c r="C69" s="25">
        <v>92558320</v>
      </c>
      <c r="D69" s="25">
        <v>236247055</v>
      </c>
      <c r="E69" s="28">
        <v>93613902</v>
      </c>
      <c r="F69" s="25">
        <v>61271985</v>
      </c>
      <c r="G69" s="28">
        <v>90485689</v>
      </c>
      <c r="H69" s="28">
        <v>114515510</v>
      </c>
      <c r="I69" s="32">
        <v>109604834</v>
      </c>
    </row>
    <row r="70" spans="1:9" ht="13.5">
      <c r="A70" s="1" t="s">
        <v>173</v>
      </c>
      <c r="B70" s="5" t="s">
        <v>80</v>
      </c>
      <c r="C70" s="25">
        <v>0</v>
      </c>
      <c r="D70" s="25">
        <v>0</v>
      </c>
      <c r="E70" s="28">
        <v>0</v>
      </c>
      <c r="F70" s="25">
        <v>0</v>
      </c>
      <c r="G70" s="28">
        <v>0</v>
      </c>
      <c r="H70" s="28">
        <v>0</v>
      </c>
      <c r="I70" s="32">
        <v>0</v>
      </c>
    </row>
    <row r="71" spans="1:9" ht="13.5">
      <c r="A71" s="1" t="s">
        <v>174</v>
      </c>
      <c r="B71" s="5" t="s">
        <v>81</v>
      </c>
      <c r="C71" s="25">
        <v>0</v>
      </c>
      <c r="D71" s="25">
        <v>0</v>
      </c>
      <c r="E71" s="28">
        <v>0</v>
      </c>
      <c r="F71" s="25">
        <v>0</v>
      </c>
      <c r="G71" s="28">
        <v>0</v>
      </c>
      <c r="H71" s="28">
        <v>0</v>
      </c>
      <c r="I71" s="32">
        <v>0</v>
      </c>
    </row>
    <row r="72" spans="1:9" ht="13.5">
      <c r="A72" s="1" t="s">
        <v>175</v>
      </c>
      <c r="B72" s="5" t="s">
        <v>82</v>
      </c>
      <c r="C72" s="25">
        <v>0</v>
      </c>
      <c r="D72" s="25">
        <v>0</v>
      </c>
      <c r="E72" s="28">
        <v>0</v>
      </c>
      <c r="F72" s="25">
        <v>0</v>
      </c>
      <c r="G72" s="28">
        <v>0</v>
      </c>
      <c r="H72" s="28">
        <v>0</v>
      </c>
      <c r="I72" s="32">
        <v>0</v>
      </c>
    </row>
    <row r="73" spans="1:9" ht="13.5">
      <c r="A73" s="1" t="s">
        <v>176</v>
      </c>
      <c r="B73" s="5" t="s">
        <v>83</v>
      </c>
      <c r="C73" s="25">
        <v>442951572</v>
      </c>
      <c r="D73" s="25">
        <v>443244441</v>
      </c>
      <c r="E73" s="28">
        <v>614659193</v>
      </c>
      <c r="F73" s="25">
        <v>546609214</v>
      </c>
      <c r="G73" s="28">
        <v>791477175</v>
      </c>
      <c r="H73" s="28">
        <v>954941984</v>
      </c>
      <c r="I73" s="32">
        <v>972537375</v>
      </c>
    </row>
    <row r="74" spans="1:9" ht="13.5">
      <c r="A74" s="1" t="s">
        <v>177</v>
      </c>
      <c r="B74" s="5" t="s">
        <v>84</v>
      </c>
      <c r="C74" s="25">
        <v>0</v>
      </c>
      <c r="D74" s="25">
        <v>0</v>
      </c>
      <c r="E74" s="28">
        <v>0</v>
      </c>
      <c r="F74" s="25">
        <v>0</v>
      </c>
      <c r="G74" s="28">
        <v>0</v>
      </c>
      <c r="H74" s="28">
        <v>0</v>
      </c>
      <c r="I74" s="32">
        <v>0</v>
      </c>
    </row>
    <row r="75" spans="1:9" ht="13.5">
      <c r="A75" s="1" t="s">
        <v>178</v>
      </c>
      <c r="B75" s="5" t="s">
        <v>85</v>
      </c>
      <c r="C75" s="25">
        <v>309564730</v>
      </c>
      <c r="D75" s="25">
        <v>446143808</v>
      </c>
      <c r="E75" s="28">
        <v>430698517</v>
      </c>
      <c r="F75" s="25">
        <v>502090211</v>
      </c>
      <c r="G75" s="28">
        <v>518199933</v>
      </c>
      <c r="H75" s="28">
        <v>477141480</v>
      </c>
      <c r="I75" s="32">
        <v>511504034</v>
      </c>
    </row>
    <row r="76" spans="1:9" ht="13.5">
      <c r="A76" s="1" t="s">
        <v>179</v>
      </c>
      <c r="B76" s="5" t="s">
        <v>86</v>
      </c>
      <c r="C76" s="25">
        <v>0</v>
      </c>
      <c r="D76" s="25">
        <v>0</v>
      </c>
      <c r="E76" s="28">
        <v>0</v>
      </c>
      <c r="F76" s="25">
        <v>0</v>
      </c>
      <c r="G76" s="28">
        <v>0</v>
      </c>
      <c r="H76" s="28">
        <v>0</v>
      </c>
      <c r="I76" s="32">
        <v>0</v>
      </c>
    </row>
    <row r="77" spans="1:9" ht="13.5">
      <c r="A77" s="1" t="s">
        <v>180</v>
      </c>
      <c r="B77" s="5" t="s">
        <v>87</v>
      </c>
      <c r="C77" s="25">
        <v>0</v>
      </c>
      <c r="D77" s="25">
        <v>0</v>
      </c>
      <c r="E77" s="28">
        <v>0</v>
      </c>
      <c r="F77" s="25">
        <v>0</v>
      </c>
      <c r="G77" s="28">
        <v>0</v>
      </c>
      <c r="H77" s="28">
        <v>0</v>
      </c>
      <c r="I77" s="32">
        <v>0</v>
      </c>
    </row>
    <row r="78" spans="1:9" ht="13.5">
      <c r="A78" s="1" t="s">
        <v>181</v>
      </c>
      <c r="B78" s="5" t="s">
        <v>88</v>
      </c>
      <c r="C78" s="25">
        <v>0</v>
      </c>
      <c r="D78" s="25">
        <v>0</v>
      </c>
      <c r="E78" s="28">
        <v>0</v>
      </c>
      <c r="F78" s="25">
        <v>0</v>
      </c>
      <c r="G78" s="28">
        <v>0</v>
      </c>
      <c r="H78" s="28">
        <v>0</v>
      </c>
      <c r="I78" s="32">
        <v>0</v>
      </c>
    </row>
    <row r="79" spans="1:9" ht="13.5">
      <c r="A79" s="1" t="s">
        <v>182</v>
      </c>
      <c r="B79" s="5" t="s">
        <v>89</v>
      </c>
      <c r="C79" s="25">
        <v>0</v>
      </c>
      <c r="D79" s="25">
        <v>0</v>
      </c>
      <c r="E79" s="28">
        <v>0</v>
      </c>
      <c r="F79" s="25">
        <v>0</v>
      </c>
      <c r="G79" s="28">
        <v>0</v>
      </c>
      <c r="H79" s="28">
        <v>0</v>
      </c>
      <c r="I79" s="32">
        <v>0</v>
      </c>
    </row>
    <row r="80" spans="1:9" ht="13.5">
      <c r="A80" s="1" t="s">
        <v>183</v>
      </c>
      <c r="B80" s="5" t="s">
        <v>90</v>
      </c>
      <c r="C80" s="25">
        <v>0</v>
      </c>
      <c r="D80" s="25">
        <v>0</v>
      </c>
      <c r="E80" s="28">
        <v>0</v>
      </c>
      <c r="F80" s="25">
        <v>0</v>
      </c>
      <c r="G80" s="28">
        <v>0</v>
      </c>
      <c r="H80" s="28">
        <v>0</v>
      </c>
      <c r="I80" s="32">
        <v>0</v>
      </c>
    </row>
    <row r="81" spans="1:9" ht="13.5">
      <c r="A81" s="1" t="s">
        <v>184</v>
      </c>
      <c r="B81" s="5" t="s">
        <v>91</v>
      </c>
      <c r="C81" s="25">
        <v>0</v>
      </c>
      <c r="D81" s="25">
        <v>0</v>
      </c>
      <c r="E81" s="28">
        <v>0</v>
      </c>
      <c r="F81" s="25">
        <v>0</v>
      </c>
      <c r="G81" s="28">
        <v>0</v>
      </c>
      <c r="H81" s="28">
        <v>0</v>
      </c>
      <c r="I81" s="32">
        <v>0</v>
      </c>
    </row>
    <row r="82" spans="1:9" ht="13.5">
      <c r="A82" s="1" t="s">
        <v>185</v>
      </c>
      <c r="B82" s="5" t="s">
        <v>92</v>
      </c>
      <c r="C82" s="25">
        <v>0</v>
      </c>
      <c r="D82" s="25">
        <v>0</v>
      </c>
      <c r="E82" s="28">
        <v>0</v>
      </c>
      <c r="F82" s="25">
        <v>0</v>
      </c>
      <c r="G82" s="28">
        <v>0</v>
      </c>
      <c r="H82" s="28">
        <v>0</v>
      </c>
      <c r="I82" s="32">
        <v>0</v>
      </c>
    </row>
    <row r="83" spans="1:9" ht="13.5">
      <c r="A83" s="1" t="s">
        <v>186</v>
      </c>
      <c r="B83" s="5" t="s">
        <v>93</v>
      </c>
      <c r="C83" s="25">
        <v>0</v>
      </c>
      <c r="D83" s="25">
        <v>0</v>
      </c>
      <c r="E83" s="28">
        <v>0</v>
      </c>
      <c r="F83" s="25">
        <v>0</v>
      </c>
      <c r="G83" s="28">
        <v>0</v>
      </c>
      <c r="H83" s="28">
        <v>0</v>
      </c>
      <c r="I83" s="32">
        <v>0</v>
      </c>
    </row>
    <row r="84" spans="1:9" ht="13.5">
      <c r="A84" s="1" t="s">
        <v>187</v>
      </c>
      <c r="B84" t="s">
        <v>224</v>
      </c>
      <c r="C84" s="25">
        <v>0</v>
      </c>
      <c r="D84" s="25">
        <v>0</v>
      </c>
      <c r="E84" s="40">
        <f>E36/E37*10</f>
        <v>91.2942893448109</v>
      </c>
      <c r="F84" s="40">
        <f>F36/F37*10</f>
        <v>86.85819092397102</v>
      </c>
      <c r="G84" s="40">
        <f>G36/G37*10</f>
        <v>81.37531437158563</v>
      </c>
      <c r="H84" s="40">
        <f>H36/H37*10</f>
        <v>72.19603593954207</v>
      </c>
      <c r="I84" s="40">
        <f>I36/I37*10</f>
        <v>50.82615661392572</v>
      </c>
    </row>
    <row r="85" spans="1:9" ht="13.5">
      <c r="A85" s="1" t="s">
        <v>188</v>
      </c>
      <c r="B85" s="5" t="s">
        <v>94</v>
      </c>
      <c r="C85" s="25">
        <v>12539030507</v>
      </c>
      <c r="D85" s="25">
        <v>15058188280</v>
      </c>
      <c r="E85" s="27">
        <f>E62+E51+E36+E48+E49</f>
        <v>14999853146</v>
      </c>
      <c r="F85" s="25">
        <v>16572704782</v>
      </c>
      <c r="G85" s="27">
        <f>G62+G51+G36+G48+G49</f>
        <v>22520452375</v>
      </c>
      <c r="H85" s="27">
        <f>H62+H51+H36+H48+H49</f>
        <v>24376715644</v>
      </c>
      <c r="I85" s="33">
        <f>I62+I51+I36+I48+I49</f>
        <v>23447645506</v>
      </c>
    </row>
    <row r="86" spans="1:9" ht="13.5">
      <c r="A86" s="4"/>
      <c r="B86" s="4"/>
      <c r="C86" s="4"/>
      <c r="D86" s="4"/>
      <c r="E86" s="4"/>
      <c r="F86" s="4"/>
      <c r="G86" s="4"/>
      <c r="H86" s="4"/>
      <c r="I86" s="4"/>
    </row>
    <row r="88" spans="3:9" ht="13.5">
      <c r="C88" s="12">
        <f aca="true" t="shared" si="0" ref="C88:H88">C85-C34</f>
        <v>0</v>
      </c>
      <c r="D88" s="12">
        <f t="shared" si="0"/>
        <v>0</v>
      </c>
      <c r="E88" s="12">
        <f t="shared" si="0"/>
        <v>0</v>
      </c>
      <c r="F88" s="12">
        <f t="shared" si="0"/>
        <v>0</v>
      </c>
      <c r="G88" s="12">
        <f t="shared" si="0"/>
        <v>0</v>
      </c>
      <c r="H88" s="12">
        <f t="shared" si="0"/>
        <v>0</v>
      </c>
      <c r="I88" s="12"/>
    </row>
    <row r="103" ht="13.5">
      <c r="B103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86" zoomScaleNormal="86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" sqref="J1:Q65536"/>
    </sheetView>
  </sheetViews>
  <sheetFormatPr defaultColWidth="8.8515625" defaultRowHeight="15"/>
  <cols>
    <col min="1" max="1" width="11.7109375" style="0" bestFit="1" customWidth="1"/>
    <col min="2" max="2" width="72.7109375" style="0" bestFit="1" customWidth="1"/>
    <col min="3" max="3" width="18.140625" style="0" bestFit="1" customWidth="1"/>
    <col min="4" max="5" width="16.8515625" style="0" bestFit="1" customWidth="1"/>
    <col min="6" max="7" width="19.7109375" style="0" bestFit="1" customWidth="1"/>
    <col min="8" max="8" width="18.421875" style="14" bestFit="1" customWidth="1"/>
    <col min="9" max="9" width="22.7109375" style="0" customWidth="1"/>
  </cols>
  <sheetData>
    <row r="1" spans="1:2" ht="30">
      <c r="A1" s="7"/>
      <c r="B1" s="11" t="s">
        <v>104</v>
      </c>
    </row>
    <row r="2" spans="2:9" ht="36" customHeight="1">
      <c r="B2" s="56"/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16">
        <v>2012</v>
      </c>
      <c r="I2" s="3">
        <v>2013</v>
      </c>
    </row>
    <row r="3" spans="2:9" ht="13.5">
      <c r="B3" s="56"/>
      <c r="C3" s="3">
        <v>5</v>
      </c>
      <c r="D3" s="3">
        <v>5</v>
      </c>
      <c r="E3" s="3">
        <v>5</v>
      </c>
      <c r="F3" s="3">
        <v>5</v>
      </c>
      <c r="G3" s="3">
        <v>5</v>
      </c>
      <c r="H3" s="16">
        <v>5</v>
      </c>
      <c r="I3" s="16">
        <v>5</v>
      </c>
    </row>
    <row r="4" spans="1:9" ht="13.5">
      <c r="A4" s="1" t="s">
        <v>189</v>
      </c>
      <c r="B4" s="13" t="str">
        <f>TRIM("Turnover")</f>
        <v>Turnover</v>
      </c>
      <c r="C4" s="20">
        <v>8747727626</v>
      </c>
      <c r="D4" s="20">
        <v>10553760848</v>
      </c>
      <c r="E4" s="20">
        <v>11826218788</v>
      </c>
      <c r="F4" s="21">
        <v>12970916741</v>
      </c>
      <c r="G4" s="21">
        <v>16974708783</v>
      </c>
      <c r="H4" s="17">
        <v>19798082092</v>
      </c>
      <c r="I4" s="34">
        <v>17959489496</v>
      </c>
    </row>
    <row r="5" spans="1:9" ht="13.5">
      <c r="A5" s="1" t="s">
        <v>190</v>
      </c>
      <c r="B5" s="13" t="s">
        <v>4</v>
      </c>
      <c r="C5" s="20">
        <v>5400210316</v>
      </c>
      <c r="D5" s="20">
        <v>6545727748</v>
      </c>
      <c r="E5" s="20">
        <v>7012826452</v>
      </c>
      <c r="F5" s="21">
        <v>7352497818</v>
      </c>
      <c r="G5" s="21">
        <v>10283786212</v>
      </c>
      <c r="H5" s="18">
        <v>11907772974</v>
      </c>
      <c r="I5" s="35">
        <v>10223478073</v>
      </c>
    </row>
    <row r="6" spans="1:9" ht="13.5">
      <c r="A6" s="1" t="s">
        <v>191</v>
      </c>
      <c r="B6" s="13" t="s">
        <v>5</v>
      </c>
      <c r="C6" s="20">
        <v>3347517310</v>
      </c>
      <c r="D6" s="20">
        <v>4008033100</v>
      </c>
      <c r="E6" s="20">
        <v>4813392336</v>
      </c>
      <c r="F6" s="21">
        <v>5618418923</v>
      </c>
      <c r="G6" s="21">
        <v>6690922571</v>
      </c>
      <c r="H6" s="19">
        <f>H4-H5</f>
        <v>7890309118</v>
      </c>
      <c r="I6" s="34">
        <f>I4-I5</f>
        <v>7736011423</v>
      </c>
    </row>
    <row r="7" spans="1:9" ht="13.5">
      <c r="A7" s="1" t="s">
        <v>192</v>
      </c>
      <c r="B7" s="13"/>
      <c r="C7" s="20">
        <v>0</v>
      </c>
      <c r="D7" s="20">
        <v>0</v>
      </c>
      <c r="E7" s="20">
        <v>0</v>
      </c>
      <c r="F7" s="21">
        <v>0</v>
      </c>
      <c r="G7" s="21">
        <v>0</v>
      </c>
      <c r="H7" s="18">
        <v>0</v>
      </c>
      <c r="I7" s="35">
        <v>0</v>
      </c>
    </row>
    <row r="8" spans="1:9" ht="13.5">
      <c r="A8" s="1" t="s">
        <v>193</v>
      </c>
      <c r="B8" s="13" t="s">
        <v>22</v>
      </c>
      <c r="C8" s="20">
        <v>1431025492</v>
      </c>
      <c r="D8" s="20">
        <v>1759344087</v>
      </c>
      <c r="E8" s="20">
        <v>1884364484</v>
      </c>
      <c r="F8" s="21">
        <v>2292516965</v>
      </c>
      <c r="G8" s="21">
        <v>2873712696</v>
      </c>
      <c r="H8" s="17">
        <f>SUM(H9:H10)</f>
        <v>3274772351</v>
      </c>
      <c r="I8" s="34">
        <f>SUM(I9:I10)</f>
        <v>3557919833</v>
      </c>
    </row>
    <row r="9" spans="1:9" ht="13.5">
      <c r="A9" s="1" t="s">
        <v>194</v>
      </c>
      <c r="B9" s="13" t="s">
        <v>6</v>
      </c>
      <c r="C9" s="20">
        <v>1009721692</v>
      </c>
      <c r="D9" s="20">
        <v>1269011439</v>
      </c>
      <c r="E9" s="20">
        <v>1408896855</v>
      </c>
      <c r="F9" s="21">
        <v>1759891706</v>
      </c>
      <c r="G9" s="21">
        <v>2230231911</v>
      </c>
      <c r="H9" s="19">
        <v>2552782520</v>
      </c>
      <c r="I9" s="36">
        <v>2820582797</v>
      </c>
    </row>
    <row r="10" spans="1:9" ht="13.5">
      <c r="A10" s="1" t="s">
        <v>195</v>
      </c>
      <c r="B10" s="13" t="s">
        <v>7</v>
      </c>
      <c r="C10" s="20">
        <v>421303800</v>
      </c>
      <c r="D10" s="20">
        <v>490332648</v>
      </c>
      <c r="E10" s="20">
        <v>475467629</v>
      </c>
      <c r="F10" s="21">
        <v>532625259</v>
      </c>
      <c r="G10" s="21">
        <v>643480785</v>
      </c>
      <c r="H10" s="19">
        <v>721989831</v>
      </c>
      <c r="I10" s="36">
        <v>737337036</v>
      </c>
    </row>
    <row r="11" spans="1:9" ht="13.5">
      <c r="A11" s="1" t="s">
        <v>196</v>
      </c>
      <c r="B11" s="13" t="s">
        <v>8</v>
      </c>
      <c r="C11" s="20">
        <v>1916491818</v>
      </c>
      <c r="D11" s="20">
        <v>2248689013</v>
      </c>
      <c r="E11" s="20">
        <v>2929027852</v>
      </c>
      <c r="F11" s="21">
        <v>3325901958</v>
      </c>
      <c r="G11" s="21">
        <v>3817209875</v>
      </c>
      <c r="H11" s="19">
        <f>H6-H8</f>
        <v>4615536767</v>
      </c>
      <c r="I11" s="34">
        <f>I6-I8</f>
        <v>4178091590</v>
      </c>
    </row>
    <row r="12" spans="1:9" ht="13.5">
      <c r="A12" s="1" t="s">
        <v>197</v>
      </c>
      <c r="B12" s="13"/>
      <c r="C12" s="20">
        <v>0</v>
      </c>
      <c r="D12" s="20">
        <v>0</v>
      </c>
      <c r="E12" s="20">
        <v>0</v>
      </c>
      <c r="F12" s="21">
        <v>0</v>
      </c>
      <c r="G12" s="21">
        <v>0</v>
      </c>
      <c r="H12" s="18">
        <v>0</v>
      </c>
      <c r="I12" s="35">
        <v>0</v>
      </c>
    </row>
    <row r="13" spans="1:9" ht="13.5">
      <c r="A13" s="1" t="s">
        <v>198</v>
      </c>
      <c r="B13" s="13" t="s">
        <v>9</v>
      </c>
      <c r="C13" s="20">
        <v>164652699</v>
      </c>
      <c r="D13" s="20">
        <v>345500963</v>
      </c>
      <c r="E13" s="20">
        <v>409051677</v>
      </c>
      <c r="F13" s="21">
        <v>257724880</v>
      </c>
      <c r="G13" s="21">
        <v>453850083</v>
      </c>
      <c r="H13" s="18">
        <v>419629753</v>
      </c>
      <c r="I13" s="35">
        <v>852289241</v>
      </c>
    </row>
    <row r="14" spans="1:9" ht="13.5">
      <c r="A14" s="1" t="s">
        <v>199</v>
      </c>
      <c r="B14" s="13" t="s">
        <v>10</v>
      </c>
      <c r="C14" s="20">
        <v>0</v>
      </c>
      <c r="D14" s="20">
        <v>0</v>
      </c>
      <c r="E14" s="20">
        <v>0</v>
      </c>
      <c r="F14" s="21">
        <v>0</v>
      </c>
      <c r="G14" s="21">
        <v>0</v>
      </c>
      <c r="H14" s="18">
        <v>0</v>
      </c>
      <c r="I14" s="35">
        <v>0</v>
      </c>
    </row>
    <row r="15" spans="1:9" ht="13.5">
      <c r="A15" s="1" t="s">
        <v>200</v>
      </c>
      <c r="B15" s="13" t="s">
        <v>1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18">
        <v>0</v>
      </c>
      <c r="I15" s="35">
        <v>0</v>
      </c>
    </row>
    <row r="16" spans="1:9" ht="13.5">
      <c r="A16" s="1" t="s">
        <v>201</v>
      </c>
      <c r="B16" s="13" t="s">
        <v>2</v>
      </c>
      <c r="C16" s="20">
        <v>0</v>
      </c>
      <c r="D16" s="20">
        <v>0</v>
      </c>
      <c r="E16" s="20">
        <v>0</v>
      </c>
      <c r="F16" s="21">
        <v>0</v>
      </c>
      <c r="G16" s="21">
        <v>0</v>
      </c>
      <c r="H16" s="18">
        <v>0</v>
      </c>
      <c r="I16" s="35">
        <v>0</v>
      </c>
    </row>
    <row r="17" spans="1:9" ht="13.5">
      <c r="A17" s="1" t="s">
        <v>202</v>
      </c>
      <c r="B17" s="13" t="s">
        <v>11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18">
        <v>0</v>
      </c>
      <c r="I17" s="35">
        <v>0</v>
      </c>
    </row>
    <row r="18" spans="1:9" ht="13.5">
      <c r="A18" s="1" t="s">
        <v>203</v>
      </c>
      <c r="B18" s="13" t="s">
        <v>3</v>
      </c>
      <c r="C18" s="20">
        <v>0</v>
      </c>
      <c r="D18" s="20">
        <v>0</v>
      </c>
      <c r="E18" s="20">
        <v>0</v>
      </c>
      <c r="F18" s="21">
        <v>0</v>
      </c>
      <c r="G18" s="21">
        <v>0</v>
      </c>
      <c r="H18" s="18">
        <v>0</v>
      </c>
      <c r="I18" s="35">
        <v>0</v>
      </c>
    </row>
    <row r="19" spans="1:9" ht="13.5">
      <c r="A19" s="1" t="s">
        <v>204</v>
      </c>
      <c r="B19" s="13" t="s">
        <v>12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18">
        <v>0</v>
      </c>
      <c r="I19" s="35">
        <v>0</v>
      </c>
    </row>
    <row r="20" spans="1:9" ht="13.5">
      <c r="A20" s="1" t="s">
        <v>205</v>
      </c>
      <c r="B20" s="13" t="s">
        <v>13</v>
      </c>
      <c r="C20" s="20">
        <v>0</v>
      </c>
      <c r="D20" s="20">
        <v>0</v>
      </c>
      <c r="E20" s="20">
        <v>0</v>
      </c>
      <c r="F20" s="21">
        <v>0</v>
      </c>
      <c r="G20" s="21">
        <v>0</v>
      </c>
      <c r="H20" s="18">
        <v>0</v>
      </c>
      <c r="I20" s="35">
        <v>0</v>
      </c>
    </row>
    <row r="21" spans="1:9" ht="13.5">
      <c r="A21" s="1" t="s">
        <v>206</v>
      </c>
      <c r="B21" s="13" t="s">
        <v>14</v>
      </c>
      <c r="C21" s="20">
        <v>303876041</v>
      </c>
      <c r="D21" s="20">
        <v>443152833</v>
      </c>
      <c r="E21" s="20">
        <v>454691855</v>
      </c>
      <c r="F21" s="21">
        <v>320320168</v>
      </c>
      <c r="G21" s="21">
        <v>309788920</v>
      </c>
      <c r="H21" s="18">
        <v>464614541</v>
      </c>
      <c r="I21" s="35">
        <v>325281016</v>
      </c>
    </row>
    <row r="22" spans="1:9" ht="13.5">
      <c r="A22" s="1" t="s">
        <v>207</v>
      </c>
      <c r="B22" s="13" t="s">
        <v>15</v>
      </c>
      <c r="C22" s="20">
        <v>1777268476</v>
      </c>
      <c r="D22" s="20">
        <v>2151037143</v>
      </c>
      <c r="E22" s="20">
        <v>2883387674</v>
      </c>
      <c r="F22" s="21">
        <v>3263306670</v>
      </c>
      <c r="G22" s="21">
        <v>3961271038</v>
      </c>
      <c r="H22" s="19">
        <f>H11+H13+H14+H15+H16-H17-H18-H19-H20-H21</f>
        <v>4570551979</v>
      </c>
      <c r="I22" s="34">
        <f>I11+I13+I14+I15+I16-I17-I18-I19-I20-I21</f>
        <v>4705099815</v>
      </c>
    </row>
    <row r="23" spans="1:9" ht="13.5">
      <c r="A23" s="1" t="s">
        <v>208</v>
      </c>
      <c r="B23" s="13"/>
      <c r="C23" s="20">
        <v>0</v>
      </c>
      <c r="D23" s="20">
        <v>0</v>
      </c>
      <c r="E23" s="20">
        <v>0</v>
      </c>
      <c r="F23" s="21">
        <v>0</v>
      </c>
      <c r="G23" s="21">
        <v>0</v>
      </c>
      <c r="H23" s="19">
        <v>0</v>
      </c>
      <c r="I23" s="36">
        <v>0</v>
      </c>
    </row>
    <row r="24" spans="1:9" ht="13.5">
      <c r="A24" s="1" t="s">
        <v>209</v>
      </c>
      <c r="B24" s="13" t="s">
        <v>16</v>
      </c>
      <c r="C24" s="20">
        <v>91900505</v>
      </c>
      <c r="D24" s="20">
        <v>104154014</v>
      </c>
      <c r="E24" s="20">
        <v>137835606</v>
      </c>
      <c r="F24" s="21">
        <v>157737316</v>
      </c>
      <c r="G24" s="21">
        <v>191129833</v>
      </c>
      <c r="H24" s="18">
        <v>220479798</v>
      </c>
      <c r="I24" s="35">
        <v>224052372</v>
      </c>
    </row>
    <row r="25" spans="1:9" ht="13.5">
      <c r="A25" s="1" t="s">
        <v>210</v>
      </c>
      <c r="B25" s="13" t="s">
        <v>17</v>
      </c>
      <c r="C25" s="20">
        <v>1685367971</v>
      </c>
      <c r="D25" s="20">
        <v>2046883129</v>
      </c>
      <c r="E25" s="20">
        <v>2745552068</v>
      </c>
      <c r="F25" s="21">
        <v>3105569354</v>
      </c>
      <c r="G25" s="21">
        <v>3770141205</v>
      </c>
      <c r="H25" s="17">
        <f>H22-H24</f>
        <v>4350072181</v>
      </c>
      <c r="I25" s="34">
        <f>I22-I24</f>
        <v>4481047443</v>
      </c>
    </row>
    <row r="26" spans="1:9" ht="13.5">
      <c r="A26" s="1" t="s">
        <v>211</v>
      </c>
      <c r="B26" s="13"/>
      <c r="C26" s="20">
        <v>0</v>
      </c>
      <c r="D26" s="20">
        <v>0</v>
      </c>
      <c r="E26" s="20">
        <v>0</v>
      </c>
      <c r="F26" s="21">
        <v>0</v>
      </c>
      <c r="G26" s="21">
        <v>0</v>
      </c>
      <c r="H26" s="18">
        <v>0</v>
      </c>
      <c r="I26" s="35">
        <v>0</v>
      </c>
    </row>
    <row r="27" spans="1:9" ht="13.5">
      <c r="A27" s="1" t="s">
        <v>212</v>
      </c>
      <c r="B27" s="13" t="s">
        <v>18</v>
      </c>
      <c r="C27" s="20">
        <v>-365249665</v>
      </c>
      <c r="D27" s="20">
        <v>-429152250</v>
      </c>
      <c r="E27" s="20">
        <v>-601423429</v>
      </c>
      <c r="F27" s="21">
        <v>-688499602</v>
      </c>
      <c r="G27" s="21">
        <v>-862156561</v>
      </c>
      <c r="H27" s="18">
        <v>1102730091</v>
      </c>
      <c r="I27" s="35">
        <v>1067770353</v>
      </c>
    </row>
    <row r="28" spans="1:9" ht="13.5">
      <c r="A28" s="1" t="s">
        <v>213</v>
      </c>
      <c r="B28" s="13" t="s">
        <v>19</v>
      </c>
      <c r="C28" s="20">
        <v>-71679289</v>
      </c>
      <c r="D28" s="20">
        <v>-77110270</v>
      </c>
      <c r="E28" s="20">
        <v>-28562063</v>
      </c>
      <c r="F28" s="21">
        <v>-48697850</v>
      </c>
      <c r="G28" s="21">
        <v>-77122562</v>
      </c>
      <c r="H28" s="18">
        <v>122322098</v>
      </c>
      <c r="I28" s="35">
        <v>71852307</v>
      </c>
    </row>
    <row r="29" spans="1:9" ht="13.5">
      <c r="A29" s="1" t="s">
        <v>214</v>
      </c>
      <c r="B29" s="13" t="s">
        <v>20</v>
      </c>
      <c r="C29" s="20">
        <v>0</v>
      </c>
      <c r="D29" s="20">
        <v>0</v>
      </c>
      <c r="E29" s="20">
        <v>0</v>
      </c>
      <c r="F29" s="21">
        <v>0</v>
      </c>
      <c r="G29" s="21">
        <v>0</v>
      </c>
      <c r="H29" s="18">
        <v>0</v>
      </c>
      <c r="I29" s="35">
        <v>0</v>
      </c>
    </row>
    <row r="30" spans="1:9" s="7" customFormat="1" ht="13.5">
      <c r="A30" s="1" t="s">
        <v>215</v>
      </c>
      <c r="B30" s="13"/>
      <c r="C30" s="20">
        <v>0</v>
      </c>
      <c r="D30" s="20">
        <v>0</v>
      </c>
      <c r="E30" s="20">
        <v>0</v>
      </c>
      <c r="F30" s="21">
        <v>0</v>
      </c>
      <c r="G30" s="21">
        <v>0</v>
      </c>
      <c r="H30" s="18">
        <v>0</v>
      </c>
      <c r="I30" s="35">
        <v>0</v>
      </c>
    </row>
    <row r="31" spans="1:9" ht="13.5">
      <c r="A31" s="1" t="s">
        <v>216</v>
      </c>
      <c r="B31" s="13" t="s">
        <v>21</v>
      </c>
      <c r="C31" s="20">
        <v>1248439017</v>
      </c>
      <c r="D31" s="20">
        <v>1540620609</v>
      </c>
      <c r="E31" s="20">
        <v>2115566576</v>
      </c>
      <c r="F31" s="21">
        <v>2368371902</v>
      </c>
      <c r="G31" s="17">
        <f>G25+G27+G28</f>
        <v>2830862082</v>
      </c>
      <c r="H31" s="17">
        <f>H25-H27-H28</f>
        <v>3125019992</v>
      </c>
      <c r="I31" s="34">
        <f>I25-I27-I28</f>
        <v>3341424783</v>
      </c>
    </row>
    <row r="32" spans="1:9" s="7" customFormat="1" ht="13.5">
      <c r="A32" s="1" t="s">
        <v>217</v>
      </c>
      <c r="B32" s="13" t="s">
        <v>102</v>
      </c>
      <c r="C32" s="20">
        <v>209743521</v>
      </c>
      <c r="D32" s="20">
        <v>-14998749</v>
      </c>
      <c r="E32" s="20">
        <v>-57180524</v>
      </c>
      <c r="F32" s="21">
        <f>130475099-1726058</f>
        <v>128749041</v>
      </c>
      <c r="G32" s="21">
        <v>428446440</v>
      </c>
      <c r="H32" s="19">
        <v>495041624</v>
      </c>
      <c r="I32" s="36">
        <v>101475954</v>
      </c>
    </row>
    <row r="33" spans="1:9" s="7" customFormat="1" ht="13.5">
      <c r="A33" s="1" t="s">
        <v>218</v>
      </c>
      <c r="B33" s="13" t="s">
        <v>103</v>
      </c>
      <c r="C33" s="20">
        <v>1458182538</v>
      </c>
      <c r="D33" s="20">
        <v>1525621860</v>
      </c>
      <c r="E33" s="20">
        <v>2058386052</v>
      </c>
      <c r="F33" s="21">
        <f>F31+F32</f>
        <v>2497120943</v>
      </c>
      <c r="G33" s="22">
        <f>G31+G32</f>
        <v>3259308522</v>
      </c>
      <c r="H33" s="22">
        <f>H31+H32</f>
        <v>3620061616</v>
      </c>
      <c r="I33" s="39">
        <f>I31-I32</f>
        <v>3239948829</v>
      </c>
    </row>
    <row r="34" spans="1:9" s="7" customFormat="1" ht="15">
      <c r="A34" s="1" t="s">
        <v>219</v>
      </c>
      <c r="B34" t="s">
        <v>225</v>
      </c>
      <c r="C34" s="20">
        <v>0</v>
      </c>
      <c r="D34" s="20">
        <v>0</v>
      </c>
      <c r="E34" s="20">
        <v>0</v>
      </c>
      <c r="F34" s="29">
        <v>165.48</v>
      </c>
      <c r="G34" s="29">
        <v>16.605</v>
      </c>
      <c r="H34" s="29">
        <v>13.66</v>
      </c>
      <c r="I34" s="37">
        <v>9.01</v>
      </c>
    </row>
    <row r="35" spans="1:9" s="7" customFormat="1" ht="13.5">
      <c r="A35" s="1" t="s">
        <v>220</v>
      </c>
      <c r="B35" s="13" t="s">
        <v>96</v>
      </c>
      <c r="C35" s="20">
        <v>0</v>
      </c>
      <c r="D35" s="20">
        <v>0</v>
      </c>
      <c r="E35" s="20">
        <v>0</v>
      </c>
      <c r="F35" s="21">
        <v>0</v>
      </c>
      <c r="G35" s="21">
        <v>0</v>
      </c>
      <c r="H35" s="23">
        <v>0</v>
      </c>
      <c r="I35" s="37">
        <v>0</v>
      </c>
    </row>
    <row r="36" spans="1:9" ht="13.5">
      <c r="A36" s="1" t="s">
        <v>221</v>
      </c>
      <c r="B36" s="13" t="s">
        <v>97</v>
      </c>
      <c r="C36" s="20">
        <v>0</v>
      </c>
      <c r="D36" s="20">
        <v>0</v>
      </c>
      <c r="E36" s="20">
        <v>0</v>
      </c>
      <c r="F36" s="21">
        <v>0</v>
      </c>
      <c r="G36" s="21">
        <v>1088177146</v>
      </c>
      <c r="H36" s="24">
        <v>1234178338</v>
      </c>
      <c r="I36" s="38">
        <v>0</v>
      </c>
    </row>
    <row r="37" spans="1:9" ht="13.5">
      <c r="A37" s="1" t="s">
        <v>222</v>
      </c>
      <c r="B37" s="13" t="s">
        <v>98</v>
      </c>
      <c r="C37" s="20">
        <v>0</v>
      </c>
      <c r="D37" s="20">
        <v>0</v>
      </c>
      <c r="E37" s="20">
        <v>0</v>
      </c>
      <c r="F37" s="21">
        <v>0</v>
      </c>
      <c r="G37" s="21">
        <f>G11+G13</f>
        <v>4271059958</v>
      </c>
      <c r="H37" s="21">
        <f>H11+H13</f>
        <v>5035166520</v>
      </c>
      <c r="I37" s="21">
        <f>I11+I13</f>
        <v>5030380831</v>
      </c>
    </row>
    <row r="38" spans="1:9" ht="13.5">
      <c r="A38" s="1" t="s">
        <v>223</v>
      </c>
      <c r="B38" s="13" t="s">
        <v>100</v>
      </c>
      <c r="C38" s="20">
        <v>0</v>
      </c>
      <c r="D38" s="20">
        <v>0</v>
      </c>
      <c r="E38" s="20">
        <v>0</v>
      </c>
      <c r="F38" s="20">
        <v>0</v>
      </c>
      <c r="G38" s="21">
        <v>0</v>
      </c>
      <c r="H38" s="23">
        <v>0</v>
      </c>
      <c r="I38" s="37">
        <v>0</v>
      </c>
    </row>
    <row r="39" spans="1:9" ht="13.5">
      <c r="A39" s="4"/>
      <c r="B39" s="4"/>
      <c r="C39" s="4"/>
      <c r="D39" s="4"/>
      <c r="E39" s="4"/>
      <c r="F39" s="4"/>
      <c r="G39" s="4"/>
      <c r="H39" s="15"/>
      <c r="I39" s="15"/>
    </row>
    <row r="40" ht="13.5">
      <c r="B40" s="9"/>
    </row>
    <row r="41" ht="13.5">
      <c r="B41" s="9"/>
    </row>
    <row r="43" ht="13.5">
      <c r="B43" s="9"/>
    </row>
    <row r="44" ht="13.5">
      <c r="B44" s="7"/>
    </row>
    <row r="45" ht="13.5">
      <c r="B45" s="9"/>
    </row>
    <row r="46" ht="13.5">
      <c r="B46" s="9"/>
    </row>
    <row r="47" ht="13.5">
      <c r="B47" s="9"/>
    </row>
    <row r="48" ht="13.5">
      <c r="B48" s="9"/>
    </row>
    <row r="50" ht="13.5">
      <c r="B50" s="9"/>
    </row>
    <row r="51" ht="13.5">
      <c r="B51" s="9"/>
    </row>
    <row r="52" ht="13.5">
      <c r="B52" s="9"/>
    </row>
    <row r="53" ht="13.5">
      <c r="B53" s="9"/>
    </row>
    <row r="54" ht="13.5">
      <c r="B54" s="9"/>
    </row>
    <row r="55" ht="13.5">
      <c r="B55" s="9"/>
    </row>
    <row r="56" ht="13.5">
      <c r="B56" s="9"/>
    </row>
    <row r="57" ht="13.5">
      <c r="B57" s="9"/>
    </row>
    <row r="58" ht="13.5">
      <c r="B58" s="9"/>
    </row>
    <row r="59" ht="13.5">
      <c r="B59" s="9"/>
    </row>
    <row r="61" ht="13.5">
      <c r="B61" s="9"/>
    </row>
    <row r="63" ht="13.5">
      <c r="B63" s="9"/>
    </row>
    <row r="65" ht="13.5">
      <c r="B65" s="9"/>
    </row>
    <row r="66" ht="13.5">
      <c r="B66" s="9"/>
    </row>
    <row r="67" ht="13.5">
      <c r="B67" s="9"/>
    </row>
    <row r="68" ht="13.5">
      <c r="B68" s="9"/>
    </row>
    <row r="70" ht="13.5">
      <c r="B70" s="9"/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3">
      <selection activeCell="A37" sqref="A37"/>
    </sheetView>
  </sheetViews>
  <sheetFormatPr defaultColWidth="8.8515625" defaultRowHeight="15"/>
  <cols>
    <col min="1" max="1" width="32.00390625" style="0" customWidth="1"/>
    <col min="2" max="3" width="8.421875" style="0" customWidth="1"/>
    <col min="4" max="4" width="8.28125" style="0" customWidth="1"/>
    <col min="5" max="5" width="7.421875" style="0" customWidth="1"/>
    <col min="6" max="6" width="8.28125" style="0" customWidth="1"/>
    <col min="7" max="7" width="8.140625" style="0" customWidth="1"/>
    <col min="8" max="8" width="8.28125" style="0" customWidth="1"/>
  </cols>
  <sheetData>
    <row r="1" spans="1:8" s="7" customFormat="1" ht="15">
      <c r="A1" s="43" t="s">
        <v>250</v>
      </c>
      <c r="B1" s="47">
        <v>2007</v>
      </c>
      <c r="C1" s="47">
        <v>2008</v>
      </c>
      <c r="D1" s="47">
        <v>2009</v>
      </c>
      <c r="E1" s="47">
        <v>2010</v>
      </c>
      <c r="F1" s="47">
        <v>2011</v>
      </c>
      <c r="G1" s="47">
        <v>2012</v>
      </c>
      <c r="H1" s="47">
        <v>2013</v>
      </c>
    </row>
    <row r="2" s="7" customFormat="1" ht="15">
      <c r="A2" s="43" t="s">
        <v>235</v>
      </c>
    </row>
    <row r="3" spans="1:8" s="7" customFormat="1" ht="15">
      <c r="A3" s="42" t="s">
        <v>236</v>
      </c>
      <c r="B3" s="46">
        <f>'Income Statement'!C6/'Income Statement'!C4</f>
        <v>0.3826727869361761</v>
      </c>
      <c r="C3" s="46">
        <f>'Income Statement'!D6/'Income Statement'!D4</f>
        <v>0.37977296981857855</v>
      </c>
      <c r="D3" s="46">
        <f>'Income Statement'!E6/'Income Statement'!E4</f>
        <v>0.40701025596483326</v>
      </c>
      <c r="E3" s="46">
        <f>'Income Statement'!F6/'Income Statement'!F4</f>
        <v>0.4331551142596298</v>
      </c>
      <c r="F3" s="46">
        <f>'Income Statement'!G6/'Income Statement'!G4</f>
        <v>0.39417009484727605</v>
      </c>
      <c r="G3" s="46">
        <f>'Income Statement'!H6/'Income Statement'!H4</f>
        <v>0.3985390646091074</v>
      </c>
      <c r="H3" s="46">
        <f>'Income Statement'!I6/'Income Statement'!I4</f>
        <v>0.4307478464086071</v>
      </c>
    </row>
    <row r="4" spans="1:8" s="7" customFormat="1" ht="15">
      <c r="A4" s="42" t="s">
        <v>237</v>
      </c>
      <c r="B4" s="46">
        <f>'Income Statement'!C11/'Income Statement'!C4</f>
        <v>0.21908453257092758</v>
      </c>
      <c r="C4" s="46">
        <f>'Income Statement'!D11/'Income Statement'!D4</f>
        <v>0.21306992316640752</v>
      </c>
      <c r="D4" s="46">
        <f>'Income Statement'!E11/'Income Statement'!E4</f>
        <v>0.247672388318409</v>
      </c>
      <c r="E4" s="46">
        <f>'Income Statement'!F11/'Income Statement'!F4</f>
        <v>0.2564122509157042</v>
      </c>
      <c r="F4" s="46">
        <f>'Income Statement'!G11/'Income Statement'!G4</f>
        <v>0.22487631003265854</v>
      </c>
      <c r="G4" s="46">
        <f>'Income Statement'!H11/'Income Statement'!H4</f>
        <v>0.23313049948737427</v>
      </c>
      <c r="H4" s="46">
        <f>'Income Statement'!I11/'Income Statement'!I4</f>
        <v>0.23263977469574285</v>
      </c>
    </row>
    <row r="5" spans="1:8" s="7" customFormat="1" ht="15">
      <c r="A5" s="42" t="s">
        <v>238</v>
      </c>
      <c r="B5" s="46">
        <f>'Income Statement'!C31/'Income Statement'!C4</f>
        <v>0.14271580807904774</v>
      </c>
      <c r="C5" s="46">
        <f>'Income Statement'!D31/'Income Statement'!D4</f>
        <v>0.14597835133737722</v>
      </c>
      <c r="D5" s="46">
        <f>'Income Statement'!E31/'Income Statement'!E4</f>
        <v>0.17888782661002806</v>
      </c>
      <c r="E5" s="46">
        <f>'Income Statement'!F31/'Income Statement'!F4</f>
        <v>0.18259094166519252</v>
      </c>
      <c r="F5" s="46">
        <f>'Income Statement'!G31/'Income Statement'!G4</f>
        <v>0.16676940489459707</v>
      </c>
      <c r="G5" s="46">
        <f>'Income Statement'!H31/'Income Statement'!H4</f>
        <v>0.15784458198921988</v>
      </c>
      <c r="H5" s="46">
        <f>'Income Statement'!I31/'Income Statement'!I4</f>
        <v>0.1860534389768826</v>
      </c>
    </row>
    <row r="6" spans="1:8" s="7" customFormat="1" ht="15">
      <c r="A6" s="42" t="s">
        <v>239</v>
      </c>
      <c r="B6" s="46">
        <f>'Income Statement'!C31/'Balance Sheet'!C34</f>
        <v>0.09956423794511468</v>
      </c>
      <c r="C6" s="46">
        <f>'Income Statement'!D31/'Balance Sheet'!D34</f>
        <v>0.10231115326444835</v>
      </c>
      <c r="D6" s="46">
        <f>'Income Statement'!E31/'Balance Sheet'!E34</f>
        <v>0.14103915254424718</v>
      </c>
      <c r="E6" s="46">
        <f>'Income Statement'!F31/'Balance Sheet'!F34</f>
        <v>0.14290798835518653</v>
      </c>
      <c r="F6" s="46">
        <f>'Income Statement'!G31/'Balance Sheet'!G34</f>
        <v>0.12570183026796325</v>
      </c>
      <c r="G6" s="46">
        <f>'Income Statement'!H31/'Balance Sheet'!H34</f>
        <v>0.12819692519854214</v>
      </c>
      <c r="H6" s="46">
        <f>'Income Statement'!I31/'Balance Sheet'!I34</f>
        <v>0.1425057702337305</v>
      </c>
    </row>
    <row r="7" spans="1:8" s="7" customFormat="1" ht="15">
      <c r="A7" s="42" t="s">
        <v>240</v>
      </c>
      <c r="B7" s="46">
        <f>'Income Statement'!C31/'Balance Sheet'!C36</f>
        <v>0.15078875374117398</v>
      </c>
      <c r="C7" s="46">
        <f>'Income Statement'!D31/'Balance Sheet'!D36</f>
        <v>0.1620523325266936</v>
      </c>
      <c r="D7" s="46">
        <f>'Income Statement'!E31/'Balance Sheet'!E36</f>
        <v>0.1919531413645848</v>
      </c>
      <c r="E7" s="46">
        <f>'Income Statement'!F31/'Balance Sheet'!F36</f>
        <v>0.18069296595155998</v>
      </c>
      <c r="F7" s="46">
        <f>'Income Statement'!G31/'Balance Sheet'!G36</f>
        <v>0.177331058275948</v>
      </c>
      <c r="G7" s="46">
        <f>'Income Statement'!H31/'Balance Sheet'!H36</f>
        <v>0.1634422985097768</v>
      </c>
      <c r="H7" s="46">
        <f>'Income Statement'!I31/'Balance Sheet'!I36</f>
        <v>0.17731333446332184</v>
      </c>
    </row>
    <row r="8" s="7" customFormat="1" ht="15">
      <c r="A8" s="44"/>
    </row>
    <row r="9" ht="15">
      <c r="A9" s="43" t="s">
        <v>226</v>
      </c>
    </row>
    <row r="10" spans="1:8" ht="15">
      <c r="A10" s="44" t="s">
        <v>227</v>
      </c>
      <c r="B10" s="12">
        <f>'Balance Sheet'!C17/'Balance Sheet'!C62</f>
        <v>1.2880773298532555</v>
      </c>
      <c r="C10" s="12">
        <f>'Balance Sheet'!D17/'Balance Sheet'!D62</f>
        <v>1.2147913918964948</v>
      </c>
      <c r="D10" s="12">
        <f>'Balance Sheet'!E17/'Balance Sheet'!E62</f>
        <v>1.3799511396174673</v>
      </c>
      <c r="E10" s="12">
        <f>'Balance Sheet'!F17/'Balance Sheet'!F62</f>
        <v>2.2853957249833377</v>
      </c>
      <c r="F10" s="12">
        <f>'Balance Sheet'!G17/'Balance Sheet'!G62</f>
        <v>1.5308844932963515</v>
      </c>
      <c r="G10" s="12">
        <f>'Balance Sheet'!H17/'Balance Sheet'!H62</f>
        <v>1.91143102700315</v>
      </c>
      <c r="H10" s="12">
        <f>'Balance Sheet'!I17/'Balance Sheet'!I62</f>
        <v>1.5812248323605205</v>
      </c>
    </row>
    <row r="11" spans="1:8" ht="15">
      <c r="A11" s="44" t="s">
        <v>228</v>
      </c>
      <c r="B11" s="12">
        <f>('Balance Sheet'!C17-'Balance Sheet'!C18)/'Balance Sheet'!C62</f>
        <v>0.6806047097069022</v>
      </c>
      <c r="C11" s="12">
        <f>('Balance Sheet'!D17-'Balance Sheet'!D18)/'Balance Sheet'!D62</f>
        <v>0.6346460367809087</v>
      </c>
      <c r="D11" s="12">
        <f>('Balance Sheet'!E17-'Balance Sheet'!E18)/'Balance Sheet'!E62</f>
        <v>0.5723832965580763</v>
      </c>
      <c r="E11" s="12">
        <f>('Balance Sheet'!F17-'Balance Sheet'!F18)/'Balance Sheet'!F62</f>
        <v>1.0553175356335094</v>
      </c>
      <c r="F11" s="12">
        <f>('Balance Sheet'!G17-'Balance Sheet'!G18)/'Balance Sheet'!G62</f>
        <v>0.9552341963216354</v>
      </c>
      <c r="G11" s="12">
        <f>('Balance Sheet'!H17-'Balance Sheet'!H18)/'Balance Sheet'!H62</f>
        <v>1.1748412052170696</v>
      </c>
      <c r="H11" s="12">
        <f>('Balance Sheet'!I17-'Balance Sheet'!I18)/'Balance Sheet'!I62</f>
        <v>0.9210471124730283</v>
      </c>
    </row>
    <row r="12" spans="1:8" ht="15">
      <c r="A12" s="44" t="s">
        <v>229</v>
      </c>
      <c r="B12" s="12">
        <f>'Balance Sheet'!C28/'Balance Sheet'!C62</f>
        <v>0.045381105081806664</v>
      </c>
      <c r="C12" s="12">
        <f>'Balance Sheet'!D28/'Balance Sheet'!D62</f>
        <v>0.049855351258602625</v>
      </c>
      <c r="D12" s="12">
        <f>'Balance Sheet'!E28/'Balance Sheet'!E62</f>
        <v>0.10554430473782148</v>
      </c>
      <c r="E12" s="12">
        <f>'Balance Sheet'!F28/'Balance Sheet'!F62</f>
        <v>0.12890082874601821</v>
      </c>
      <c r="F12" s="12">
        <f>'Balance Sheet'!G28/'Balance Sheet'!G62</f>
        <v>0.0777395712784824</v>
      </c>
      <c r="G12" s="12">
        <f>'Balance Sheet'!H28/'Balance Sheet'!H62</f>
        <v>0.17324713065349234</v>
      </c>
      <c r="H12" s="12">
        <f>'Balance Sheet'!I28/'Balance Sheet'!I62</f>
        <v>0.24585973674606337</v>
      </c>
    </row>
    <row r="13" spans="1:8" ht="15">
      <c r="A13" s="44" t="s">
        <v>230</v>
      </c>
      <c r="B13" s="12">
        <f>360/B20</f>
        <v>31.841049907879242</v>
      </c>
      <c r="C13" s="12">
        <f aca="true" t="shared" si="0" ref="C13:H13">360/C20</f>
        <v>30.392786035206168</v>
      </c>
      <c r="D13" s="12">
        <f t="shared" si="0"/>
        <v>14.537387122792675</v>
      </c>
      <c r="E13" s="12">
        <f t="shared" si="0"/>
        <v>14.209633474664518</v>
      </c>
      <c r="F13" s="12">
        <f t="shared" si="0"/>
        <v>30.14863168860527</v>
      </c>
      <c r="G13" s="12">
        <f t="shared" si="0"/>
        <v>14.892399501623402</v>
      </c>
      <c r="H13" s="12">
        <f t="shared" si="0"/>
        <v>16.05563278311572</v>
      </c>
    </row>
    <row r="14" spans="1:8" ht="15">
      <c r="A14" s="44" t="s">
        <v>231</v>
      </c>
      <c r="B14" s="12">
        <f>360/B21</f>
        <v>140.3903994245842</v>
      </c>
      <c r="C14" s="12">
        <f aca="true" t="shared" si="1" ref="C14:H14">360/C21</f>
        <v>144.61961353177867</v>
      </c>
      <c r="D14" s="12">
        <f t="shared" si="1"/>
        <v>123.48675541414924</v>
      </c>
      <c r="E14" s="12">
        <f t="shared" si="1"/>
        <v>126.06632921546826</v>
      </c>
      <c r="F14" s="12">
        <f t="shared" si="1"/>
        <v>111.28443377640298</v>
      </c>
      <c r="G14" s="12">
        <f t="shared" si="1"/>
        <v>96.09875360729228</v>
      </c>
      <c r="H14" s="12">
        <f t="shared" si="1"/>
        <v>88.16236118120933</v>
      </c>
    </row>
    <row r="15" spans="1:8" ht="15">
      <c r="A15" s="44" t="s">
        <v>232</v>
      </c>
      <c r="B15" s="12">
        <f>B13+B14</f>
        <v>172.23144933246343</v>
      </c>
      <c r="C15" s="12">
        <f aca="true" t="shared" si="2" ref="C15:H15">C13+C14</f>
        <v>175.01239956698484</v>
      </c>
      <c r="D15" s="12">
        <f t="shared" si="2"/>
        <v>138.02414253694192</v>
      </c>
      <c r="E15" s="12">
        <f t="shared" si="2"/>
        <v>140.2759626901328</v>
      </c>
      <c r="F15" s="12">
        <f t="shared" si="2"/>
        <v>141.43306546500824</v>
      </c>
      <c r="G15" s="12">
        <f t="shared" si="2"/>
        <v>110.99115310891568</v>
      </c>
      <c r="H15" s="12">
        <f t="shared" si="2"/>
        <v>104.21799396432505</v>
      </c>
    </row>
    <row r="16" spans="1:8" ht="15">
      <c r="A16" s="44" t="s">
        <v>233</v>
      </c>
      <c r="B16" s="12">
        <f>('Balance Sheet'!C62/'Income Statement'!C5)*360</f>
        <v>231.1057235645635</v>
      </c>
      <c r="C16" s="12">
        <f>('Balance Sheet'!D62/'Income Statement'!D5)*360</f>
        <v>249.2816882123708</v>
      </c>
      <c r="D16" s="12">
        <f>('Balance Sheet'!E62/'Income Statement'!E5)*360</f>
        <v>152.9119274317955</v>
      </c>
      <c r="E16" s="12">
        <f>('Balance Sheet'!F62/'Income Statement'!F5)*360</f>
        <v>102.48643566479464</v>
      </c>
      <c r="F16" s="12">
        <f>('Balance Sheet'!G62/'Income Statement'!G5)*360</f>
        <v>193.31951075375002</v>
      </c>
      <c r="G16" s="12">
        <f>('Balance Sheet'!H62/'Income Statement'!H5)*360</f>
        <v>130.46440605746133</v>
      </c>
      <c r="H16" s="12">
        <f>('Balance Sheet'!I62/'Income Statement'!I5)*360</f>
        <v>133.54337555686368</v>
      </c>
    </row>
    <row r="17" spans="1:8" ht="15">
      <c r="A17" s="44" t="s">
        <v>234</v>
      </c>
      <c r="B17" s="12">
        <f>B15-B16</f>
        <v>-58.87427423210008</v>
      </c>
      <c r="C17" s="12">
        <f aca="true" t="shared" si="3" ref="C17:H17">C15-C16</f>
        <v>-74.26928864538596</v>
      </c>
      <c r="D17" s="12">
        <f t="shared" si="3"/>
        <v>-14.887784894853581</v>
      </c>
      <c r="E17" s="12">
        <f t="shared" si="3"/>
        <v>37.789527025338145</v>
      </c>
      <c r="F17" s="12">
        <f t="shared" si="3"/>
        <v>-51.88644528874178</v>
      </c>
      <c r="G17" s="12">
        <f t="shared" si="3"/>
        <v>-19.47325294854565</v>
      </c>
      <c r="H17" s="12">
        <f t="shared" si="3"/>
        <v>-29.325381592538633</v>
      </c>
    </row>
    <row r="19" ht="15">
      <c r="A19" s="43" t="s">
        <v>245</v>
      </c>
    </row>
    <row r="20" spans="1:8" ht="15">
      <c r="A20" s="42" t="s">
        <v>241</v>
      </c>
      <c r="B20" s="26">
        <f>'Income Statement'!C4/'Balance Sheet'!C20</f>
        <v>11.306159848419949</v>
      </c>
      <c r="C20" s="26">
        <f>'Income Statement'!D4/'Balance Sheet'!D20</f>
        <v>11.84491607919675</v>
      </c>
      <c r="D20" s="26">
        <f>'Income Statement'!E4/'Balance Sheet'!E20</f>
        <v>24.763734841701247</v>
      </c>
      <c r="E20" s="26">
        <f>'Income Statement'!F4/'Balance Sheet'!F20</f>
        <v>25.334925115547318</v>
      </c>
      <c r="F20" s="26">
        <f>'Income Statement'!G4/'Balance Sheet'!G20</f>
        <v>11.940840424146435</v>
      </c>
      <c r="G20" s="26">
        <f>'Income Statement'!H4/'Balance Sheet'!H20</f>
        <v>24.17340469282716</v>
      </c>
      <c r="H20" s="26">
        <f>'Income Statement'!I4/'Balance Sheet'!I20</f>
        <v>22.422037478247507</v>
      </c>
    </row>
    <row r="21" spans="1:8" ht="15">
      <c r="A21" s="42" t="s">
        <v>242</v>
      </c>
      <c r="B21" s="26">
        <f>'Income Statement'!C5/'Balance Sheet'!C18</f>
        <v>2.5642779098537085</v>
      </c>
      <c r="C21" s="26">
        <f>'Income Statement'!D5/'Balance Sheet'!D18</f>
        <v>2.48928890907936</v>
      </c>
      <c r="D21" s="26">
        <f>'Income Statement'!E5/'Balance Sheet'!E18</f>
        <v>2.9152924035669563</v>
      </c>
      <c r="E21" s="26">
        <f>'Income Statement'!F5/'Balance Sheet'!F18</f>
        <v>2.855639584656267</v>
      </c>
      <c r="F21" s="26">
        <f>'Income Statement'!G5/'Balance Sheet'!G18</f>
        <v>3.2349537826945864</v>
      </c>
      <c r="G21" s="26">
        <f>'Income Statement'!H5/'Balance Sheet'!H18</f>
        <v>3.7461464013481445</v>
      </c>
      <c r="H21" s="26">
        <f>'Income Statement'!I5/'Balance Sheet'!I18</f>
        <v>4.083375208838319</v>
      </c>
    </row>
    <row r="22" spans="1:8" s="7" customFormat="1" ht="15">
      <c r="A22" s="42" t="s">
        <v>243</v>
      </c>
      <c r="B22" s="26">
        <f>'Income Statement'!C4/'Balance Sheet'!C34</f>
        <v>0.6976398710503592</v>
      </c>
      <c r="C22" s="26">
        <f>'Income Statement'!D4/'Balance Sheet'!D34</f>
        <v>0.7008652469844134</v>
      </c>
      <c r="D22" s="26">
        <f>'Income Statement'!E4/'Balance Sheet'!E34</f>
        <v>0.788422304731276</v>
      </c>
      <c r="E22" s="26">
        <f>'Income Statement'!F4/'Balance Sheet'!F34</f>
        <v>0.7826674590310698</v>
      </c>
      <c r="F22" s="26">
        <f>'Income Statement'!G4/'Balance Sheet'!G34</f>
        <v>0.7537463502217948</v>
      </c>
      <c r="G22" s="26">
        <f>'Income Statement'!H4/'Balance Sheet'!H34</f>
        <v>0.8121718438666298</v>
      </c>
      <c r="H22" s="26">
        <f>'Income Statement'!I4/'Balance Sheet'!I34</f>
        <v>0.7659399956129651</v>
      </c>
    </row>
    <row r="23" spans="1:8" ht="15">
      <c r="A23" s="42" t="s">
        <v>244</v>
      </c>
      <c r="B23" s="26">
        <f>'Income Statement'!C4/'Balance Sheet'!C5</f>
        <v>1.8057342617203875</v>
      </c>
      <c r="C23" s="26">
        <f>'Income Statement'!D4/'Balance Sheet'!D5</f>
        <v>2.0229691690480607</v>
      </c>
      <c r="D23" s="26">
        <f>'Income Statement'!E4/'Balance Sheet'!E5</f>
        <v>2.1651256904609544</v>
      </c>
      <c r="E23" s="26">
        <f>'Income Statement'!F4/'Balance Sheet'!F5</f>
        <v>1.941381132415892</v>
      </c>
      <c r="F23" s="26">
        <f>'Income Statement'!G4/'Balance Sheet'!G5</f>
        <v>2.1061837829599503</v>
      </c>
      <c r="G23" s="26">
        <f>'Income Statement'!H4/'Balance Sheet'!H5</f>
        <v>2.158583978366616</v>
      </c>
      <c r="H23" s="26">
        <f>'Income Statement'!I4/'Balance Sheet'!I5</f>
        <v>1.9265318819549035</v>
      </c>
    </row>
    <row r="26" ht="15">
      <c r="A26" s="45" t="s">
        <v>249</v>
      </c>
    </row>
    <row r="27" spans="1:8" ht="15">
      <c r="A27" s="42" t="s">
        <v>246</v>
      </c>
      <c r="B27" s="26">
        <f>'Balance Sheet'!C52/'Balance Sheet'!C36</f>
        <v>0.07644002053365091</v>
      </c>
      <c r="C27" s="26">
        <f>'Balance Sheet'!D52/'Balance Sheet'!D36</f>
        <v>0.08187507335127445</v>
      </c>
      <c r="D27" s="26">
        <f>'Balance Sheet'!E52/'Balance Sheet'!E36</f>
        <v>0.07134699464313324</v>
      </c>
      <c r="E27" s="26">
        <f>'Balance Sheet'!F52/'Balance Sheet'!F36</f>
        <v>0.08717624350550798</v>
      </c>
      <c r="F27" s="26">
        <f>'Balance Sheet'!G52/'Balance Sheet'!G36</f>
        <v>0.04545595024280913</v>
      </c>
      <c r="G27" s="26">
        <f>'Balance Sheet'!H52/'Balance Sheet'!H36</f>
        <v>0.026609703544496596</v>
      </c>
      <c r="H27" s="26">
        <f>'Balance Sheet'!I52/'Balance Sheet'!I36</f>
        <v>0.016631752687977727</v>
      </c>
    </row>
    <row r="28" spans="1:8" ht="15">
      <c r="A28" s="42" t="s">
        <v>247</v>
      </c>
      <c r="B28" s="26">
        <f>('Balance Sheet'!C64+'Balance Sheet'!C52)/'Balance Sheet'!C34</f>
        <v>0.2330925187851128</v>
      </c>
      <c r="C28" s="26">
        <f>('Balance Sheet'!D64+'Balance Sheet'!D52)/'Balance Sheet'!D34</f>
        <v>0.26244348187948147</v>
      </c>
      <c r="D28" s="26">
        <f>('Balance Sheet'!E64+'Balance Sheet'!E52)/'Balance Sheet'!E34</f>
        <v>0.16657144584554054</v>
      </c>
      <c r="E28" s="26">
        <f>('Balance Sheet'!F64+'Balance Sheet'!F52)/'Balance Sheet'!F34</f>
        <v>0.12203049179977844</v>
      </c>
      <c r="F28" s="26">
        <f>('Balance Sheet'!G64+'Balance Sheet'!G52)/'Balance Sheet'!G34</f>
        <v>0.1616201619484564</v>
      </c>
      <c r="G28" s="26">
        <f>('Balance Sheet'!H64+'Balance Sheet'!H52)/'Balance Sheet'!H34</f>
        <v>0.11265972233941852</v>
      </c>
      <c r="H28" s="26">
        <f>('Balance Sheet'!I64+'Balance Sheet'!I52)/'Balance Sheet'!I34</f>
        <v>0.060821257666791</v>
      </c>
    </row>
    <row r="29" spans="1:8" ht="15">
      <c r="A29" s="42" t="s">
        <v>248</v>
      </c>
      <c r="B29" s="26">
        <f>('Income Statement'!C25+'Income Statement'!C21)/'Income Statement'!C21</f>
        <v>6.546235120918928</v>
      </c>
      <c r="C29" s="26">
        <f>('Income Statement'!D25+'Income Statement'!D21)/'Income Statement'!D21</f>
        <v>5.618910174043726</v>
      </c>
      <c r="D29" s="26">
        <f>('Income Statement'!E25+'Income Statement'!E21)/'Income Statement'!E21</f>
        <v>7.0382697376446295</v>
      </c>
      <c r="E29" s="26">
        <f>('Income Statement'!F25+'Income Statement'!F21)/'Income Statement'!F21</f>
        <v>10.695203937330602</v>
      </c>
      <c r="F29" s="26">
        <f>('Income Statement'!G25+'Income Statement'!G21)/'Income Statement'!G21</f>
        <v>13.170032436925117</v>
      </c>
      <c r="G29" s="26">
        <f>('Income Statement'!H25+'Income Statement'!H21)/'Income Statement'!H21</f>
        <v>10.362755138135032</v>
      </c>
      <c r="H29" s="26">
        <f>('Income Statement'!I25+'Income Statement'!I21)/'Income Statement'!I21</f>
        <v>14.775926729766486</v>
      </c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7">
      <selection activeCell="G31" sqref="G31"/>
    </sheetView>
  </sheetViews>
  <sheetFormatPr defaultColWidth="8.8515625" defaultRowHeight="15"/>
  <cols>
    <col min="1" max="1" width="24.00390625" style="0" customWidth="1"/>
    <col min="2" max="2" width="8.8515625" style="0" customWidth="1"/>
    <col min="3" max="3" width="13.28125" style="0" customWidth="1"/>
    <col min="4" max="4" width="13.421875" style="0" customWidth="1"/>
  </cols>
  <sheetData>
    <row r="1" spans="1:4" ht="13.5">
      <c r="A1" s="48" t="s">
        <v>251</v>
      </c>
      <c r="B1" s="47">
        <v>2011</v>
      </c>
      <c r="C1" s="47">
        <v>2012</v>
      </c>
      <c r="D1" s="47">
        <v>2013</v>
      </c>
    </row>
    <row r="2" spans="1:4" ht="13.5">
      <c r="A2" s="7" t="s">
        <v>238</v>
      </c>
      <c r="B2" s="49">
        <f>'Ratio analysis - SQP'!F5</f>
        <v>0.16676940489459707</v>
      </c>
      <c r="C2" s="49">
        <f>'Ratio analysis - SQP'!G5</f>
        <v>0.15784458198921988</v>
      </c>
      <c r="D2" s="49">
        <f>'Ratio analysis - SQP'!H5</f>
        <v>0.1860534389768826</v>
      </c>
    </row>
    <row r="3" spans="1:4" ht="13.5">
      <c r="A3" s="7" t="s">
        <v>252</v>
      </c>
      <c r="B3" s="12">
        <f>'Ratio analysis - SQP'!F22</f>
        <v>0.7537463502217948</v>
      </c>
      <c r="C3" s="12">
        <f>'Ratio analysis - SQP'!G22</f>
        <v>0.8121718438666298</v>
      </c>
      <c r="D3" s="12">
        <f>'Ratio analysis - SQP'!H22</f>
        <v>0.7659399956129651</v>
      </c>
    </row>
    <row r="4" spans="1:4" ht="13.5">
      <c r="A4" s="7" t="s">
        <v>253</v>
      </c>
      <c r="B4" s="12">
        <f>B5/(B2*B3)</f>
        <v>1.4107277348143998</v>
      </c>
      <c r="C4" s="12">
        <f>C5/(C2*C3)</f>
        <v>1.2749315028940762</v>
      </c>
      <c r="D4" s="12">
        <f>D5/(D2*D3)</f>
        <v>1.2442537180950763</v>
      </c>
    </row>
    <row r="5" spans="1:4" ht="13.5">
      <c r="A5" s="7" t="s">
        <v>254</v>
      </c>
      <c r="B5" s="50">
        <f>'Ratio analysis - SQP'!F7</f>
        <v>0.177331058275948</v>
      </c>
      <c r="C5" s="50">
        <f>'Ratio analysis - SQP'!G7</f>
        <v>0.1634422985097768</v>
      </c>
      <c r="D5" s="50">
        <f>'Ratio analysis - SQP'!H7</f>
        <v>0.17731333446332184</v>
      </c>
    </row>
    <row r="6" spans="1:4" ht="13.5">
      <c r="A6" s="7"/>
      <c r="B6" s="7"/>
      <c r="C6" s="7"/>
      <c r="D6" s="7"/>
    </row>
    <row r="7" spans="1:4" ht="13.5">
      <c r="A7" s="48" t="s">
        <v>255</v>
      </c>
      <c r="B7" s="7"/>
      <c r="C7" s="7"/>
      <c r="D7" s="7"/>
    </row>
    <row r="8" spans="1:4" ht="13.5">
      <c r="A8" s="7" t="s">
        <v>238</v>
      </c>
      <c r="B8" s="49">
        <f>B2</f>
        <v>0.16676940489459707</v>
      </c>
      <c r="C8" s="49">
        <f>B8</f>
        <v>0.16676940489459707</v>
      </c>
      <c r="D8" s="49">
        <f>C8</f>
        <v>0.16676940489459707</v>
      </c>
    </row>
    <row r="9" spans="1:4" ht="13.5">
      <c r="A9" s="7" t="s">
        <v>252</v>
      </c>
      <c r="B9" s="12">
        <f>B3</f>
        <v>0.7537463502217948</v>
      </c>
      <c r="C9" s="12">
        <f>C3</f>
        <v>0.8121718438666298</v>
      </c>
      <c r="D9" s="12">
        <f>D3</f>
        <v>0.7659399956129651</v>
      </c>
    </row>
    <row r="10" spans="1:4" ht="13.5">
      <c r="A10" s="7" t="s">
        <v>253</v>
      </c>
      <c r="B10" s="12">
        <f>B4</f>
        <v>1.4107277348143998</v>
      </c>
      <c r="C10" s="12">
        <f>C4</f>
        <v>1.2749315028940762</v>
      </c>
      <c r="D10" s="12">
        <f>D4</f>
        <v>1.2442537180950763</v>
      </c>
    </row>
    <row r="11" spans="1:4" ht="13.5">
      <c r="A11" s="7" t="s">
        <v>254</v>
      </c>
      <c r="B11" s="49">
        <f>B5</f>
        <v>0.177331058275948</v>
      </c>
      <c r="C11" s="51">
        <f>C8*C9*C10</f>
        <v>0.17268362660013326</v>
      </c>
      <c r="D11" s="51">
        <f>D8*D9*D10</f>
        <v>0.15893519319467675</v>
      </c>
    </row>
    <row r="12" spans="1:4" ht="13.5">
      <c r="A12" s="7" t="s">
        <v>261</v>
      </c>
      <c r="B12" s="7"/>
      <c r="C12" s="49">
        <f>C11-B11</f>
        <v>-0.004647431675814745</v>
      </c>
      <c r="D12" s="49">
        <f>D11-B11</f>
        <v>-0.01839586508127125</v>
      </c>
    </row>
    <row r="13" spans="1:4" ht="13.5">
      <c r="A13" s="7" t="s">
        <v>256</v>
      </c>
      <c r="B13" s="7"/>
      <c r="C13" s="7"/>
      <c r="D13" s="49">
        <f>AVERAGE(C12:D12)</f>
        <v>-0.011521648378542998</v>
      </c>
    </row>
    <row r="14" spans="1:4" ht="13.5">
      <c r="A14" s="7" t="s">
        <v>257</v>
      </c>
      <c r="B14" s="7"/>
      <c r="C14" s="7"/>
      <c r="D14" s="7">
        <f>STDEV(C12:D12)</f>
        <v>0.009721610491689953</v>
      </c>
    </row>
    <row r="15" spans="1:4" ht="13.5">
      <c r="A15" s="48" t="s">
        <v>258</v>
      </c>
      <c r="B15" s="48"/>
      <c r="C15" s="48"/>
      <c r="D15" s="48">
        <f>D14/D13</f>
        <v>-0.8437690660474162</v>
      </c>
    </row>
    <row r="16" spans="1:4" ht="13.5">
      <c r="A16" s="7"/>
      <c r="B16" s="7"/>
      <c r="C16" s="7"/>
      <c r="D16" s="7"/>
    </row>
    <row r="17" spans="1:4" ht="13.5">
      <c r="A17" s="48" t="s">
        <v>259</v>
      </c>
      <c r="B17" s="7"/>
      <c r="C17" s="7"/>
      <c r="D17" s="7"/>
    </row>
    <row r="18" spans="1:4" ht="13.5">
      <c r="A18" s="7" t="s">
        <v>238</v>
      </c>
      <c r="B18" s="49">
        <f>B2</f>
        <v>0.16676940489459707</v>
      </c>
      <c r="C18" s="49">
        <f>C2</f>
        <v>0.15784458198921988</v>
      </c>
      <c r="D18" s="49">
        <f>D2</f>
        <v>0.1860534389768826</v>
      </c>
    </row>
    <row r="19" spans="1:4" ht="13.5">
      <c r="A19" s="7" t="s">
        <v>252</v>
      </c>
      <c r="B19" s="12">
        <f>B3</f>
        <v>0.7537463502217948</v>
      </c>
      <c r="C19" s="12">
        <f>B19</f>
        <v>0.7537463502217948</v>
      </c>
      <c r="D19" s="12">
        <f>C19</f>
        <v>0.7537463502217948</v>
      </c>
    </row>
    <row r="20" spans="1:4" ht="13.5">
      <c r="A20" s="7" t="s">
        <v>253</v>
      </c>
      <c r="B20" s="12">
        <f>B4</f>
        <v>1.4107277348143998</v>
      </c>
      <c r="C20" s="12">
        <f>C4</f>
        <v>1.2749315028940762</v>
      </c>
      <c r="D20" s="12">
        <f>D4</f>
        <v>1.2442537180950763</v>
      </c>
    </row>
    <row r="21" spans="1:4" ht="13.5">
      <c r="A21" s="7" t="s">
        <v>254</v>
      </c>
      <c r="B21" s="49">
        <f>B5</f>
        <v>0.177331058275948</v>
      </c>
      <c r="C21" s="51">
        <f>C18*C19*C20</f>
        <v>0.15168469198229872</v>
      </c>
      <c r="D21" s="51">
        <f>D18*D19*D20</f>
        <v>0.17449053380536506</v>
      </c>
    </row>
    <row r="22" spans="1:4" ht="13.5">
      <c r="A22" s="7" t="s">
        <v>261</v>
      </c>
      <c r="B22" s="7"/>
      <c r="C22" s="49">
        <f>B21-C21</f>
        <v>0.025646366293649275</v>
      </c>
      <c r="D22" s="52">
        <f>D21-B21</f>
        <v>-0.0028405244705829447</v>
      </c>
    </row>
    <row r="23" spans="1:4" ht="13.5">
      <c r="A23" s="7" t="s">
        <v>256</v>
      </c>
      <c r="B23" s="7"/>
      <c r="C23" s="7"/>
      <c r="D23" s="54">
        <f>AVERAGE(C22:D22)</f>
        <v>0.011402920911533165</v>
      </c>
    </row>
    <row r="24" spans="1:4" ht="13.5">
      <c r="A24" s="7" t="s">
        <v>257</v>
      </c>
      <c r="B24" s="7"/>
      <c r="C24" s="7"/>
      <c r="D24" s="7">
        <f>STDEV(C22:D22)</f>
        <v>0.020143273634309036</v>
      </c>
    </row>
    <row r="25" spans="1:4" ht="13.5">
      <c r="A25" s="48" t="s">
        <v>258</v>
      </c>
      <c r="B25" s="48"/>
      <c r="C25" s="48"/>
      <c r="D25" s="48">
        <f>D24/D23</f>
        <v>1.76650121408241</v>
      </c>
    </row>
    <row r="26" spans="1:4" ht="13.5">
      <c r="A26" s="7"/>
      <c r="B26" s="7"/>
      <c r="C26" s="7"/>
      <c r="D26" s="7"/>
    </row>
    <row r="27" spans="1:4" ht="13.5">
      <c r="A27" s="48" t="s">
        <v>260</v>
      </c>
      <c r="B27" s="7"/>
      <c r="C27" s="7"/>
      <c r="D27" s="7"/>
    </row>
    <row r="28" spans="1:4" ht="13.5">
      <c r="A28" s="7" t="s">
        <v>238</v>
      </c>
      <c r="B28" s="49">
        <f aca="true" t="shared" si="0" ref="B28:D29">B2</f>
        <v>0.16676940489459707</v>
      </c>
      <c r="C28" s="49">
        <f t="shared" si="0"/>
        <v>0.15784458198921988</v>
      </c>
      <c r="D28" s="49">
        <f t="shared" si="0"/>
        <v>0.1860534389768826</v>
      </c>
    </row>
    <row r="29" spans="1:4" ht="13.5">
      <c r="A29" s="7" t="s">
        <v>252</v>
      </c>
      <c r="B29" s="12">
        <f t="shared" si="0"/>
        <v>0.7537463502217948</v>
      </c>
      <c r="C29" s="12">
        <f t="shared" si="0"/>
        <v>0.8121718438666298</v>
      </c>
      <c r="D29" s="12">
        <f t="shared" si="0"/>
        <v>0.7659399956129651</v>
      </c>
    </row>
    <row r="30" spans="1:4" ht="13.5">
      <c r="A30" s="7" t="s">
        <v>253</v>
      </c>
      <c r="B30" s="12">
        <f>B4</f>
        <v>1.4107277348143998</v>
      </c>
      <c r="C30" s="12">
        <f>B30</f>
        <v>1.4107277348143998</v>
      </c>
      <c r="D30" s="12">
        <f>C30</f>
        <v>1.4107277348143998</v>
      </c>
    </row>
    <row r="31" spans="1:4" ht="13.5">
      <c r="A31" s="7" t="s">
        <v>254</v>
      </c>
      <c r="B31" s="49">
        <f>B21</f>
        <v>0.177331058275948</v>
      </c>
      <c r="C31" s="51">
        <f>C28*C29*C30</f>
        <v>0.18085095789551042</v>
      </c>
      <c r="D31" s="51">
        <f>D28*D29*D30</f>
        <v>0.20103684243981196</v>
      </c>
    </row>
    <row r="32" spans="1:4" ht="13.5">
      <c r="A32" s="7" t="s">
        <v>261</v>
      </c>
      <c r="B32" s="7"/>
      <c r="C32" s="53">
        <f>C31-B31</f>
        <v>0.003519899619562422</v>
      </c>
      <c r="D32" s="53">
        <f>D31-B31</f>
        <v>0.023705784163863958</v>
      </c>
    </row>
    <row r="33" spans="1:4" ht="13.5">
      <c r="A33" s="7" t="s">
        <v>256</v>
      </c>
      <c r="B33" s="7"/>
      <c r="C33" s="7"/>
      <c r="D33" s="55">
        <f>AVERAGE(C32:D32)</f>
        <v>0.01361284189171319</v>
      </c>
    </row>
    <row r="34" spans="1:4" ht="13.5">
      <c r="A34" s="7" t="s">
        <v>257</v>
      </c>
      <c r="B34" s="7"/>
      <c r="C34" s="7"/>
      <c r="D34" s="7">
        <f>STDEV(C32:D32)</f>
        <v>0.014273575845524338</v>
      </c>
    </row>
    <row r="35" spans="1:4" ht="13.5">
      <c r="A35" s="48" t="s">
        <v>258</v>
      </c>
      <c r="B35" s="48"/>
      <c r="C35" s="48"/>
      <c r="D35" s="48">
        <f>D34/D33</f>
        <v>1.0485375470505809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Department of Finance</cp:lastModifiedBy>
  <cp:lastPrinted>2012-09-24T09:27:38Z</cp:lastPrinted>
  <dcterms:created xsi:type="dcterms:W3CDTF">2012-09-20T09:07:03Z</dcterms:created>
  <dcterms:modified xsi:type="dcterms:W3CDTF">2017-02-26T15:34:42Z</dcterms:modified>
  <cp:category/>
  <cp:version/>
  <cp:contentType/>
  <cp:contentStatus/>
</cp:coreProperties>
</file>