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15600" windowHeight="8140" firstSheet="4" activeTab="5"/>
  </bookViews>
  <sheets>
    <sheet name="Balance Sheet" sheetId="1" r:id="rId1"/>
    <sheet name="Income Statement" sheetId="2" r:id="rId2"/>
    <sheet name="Calculation " sheetId="3" r:id="rId3"/>
    <sheet name="Profitability decomposition 1 " sheetId="4" r:id="rId4"/>
    <sheet name="Profitability Decomposition 2" sheetId="5" r:id="rId5"/>
    <sheet name="Profitability decomposition 3" sheetId="6" r:id="rId6"/>
  </sheets>
  <definedNames>
    <definedName name="_xlnm.Print_Area" localSheetId="0">'Balance Sheet'!$B$3:$B$84</definedName>
  </definedNames>
  <calcPr fullCalcOnLoad="1"/>
</workbook>
</file>

<file path=xl/sharedStrings.xml><?xml version="1.0" encoding="utf-8"?>
<sst xmlns="http://schemas.openxmlformats.org/spreadsheetml/2006/main" count="338" uniqueCount="327">
  <si>
    <t xml:space="preserve">Balance Sheet </t>
  </si>
  <si>
    <t>Total Non Current Assets</t>
  </si>
  <si>
    <t>Total Assets</t>
  </si>
  <si>
    <t>Current Liabilities</t>
  </si>
  <si>
    <t>Non Current Liabilities</t>
  </si>
  <si>
    <t>Total Non Current Liabilities</t>
  </si>
  <si>
    <t>Minority Interest</t>
  </si>
  <si>
    <t>Assets = O.E. + Libablities</t>
  </si>
  <si>
    <t>Gross Profit</t>
  </si>
  <si>
    <t>Interest income</t>
  </si>
  <si>
    <t>Profits and income from investments</t>
  </si>
  <si>
    <t>Profit (loss) on financial assets held for trading</t>
  </si>
  <si>
    <t>Profits from investments in associated companies</t>
  </si>
  <si>
    <t>Gain on sale of financial assets available for sale</t>
  </si>
  <si>
    <t>Gain on sale of fixed assets</t>
  </si>
  <si>
    <t>Gain on sale of shares and dividend</t>
  </si>
  <si>
    <t>Other expenses</t>
  </si>
  <si>
    <t>Minority Rights</t>
  </si>
  <si>
    <t>The number of shares</t>
  </si>
  <si>
    <t>Distribution expenses</t>
  </si>
  <si>
    <t>Profit / (loss) Before Tax</t>
  </si>
  <si>
    <t>Income Tax Expense</t>
  </si>
  <si>
    <t>Non Current Assets</t>
  </si>
  <si>
    <t>Investments in Subsidiaries</t>
  </si>
  <si>
    <t>Deferred Tax Assets</t>
  </si>
  <si>
    <t>Current Asssets</t>
  </si>
  <si>
    <t>Net Finance costs</t>
  </si>
  <si>
    <t>Other Provisions</t>
  </si>
  <si>
    <t>Changes in fair value</t>
  </si>
  <si>
    <t>Profit / (loss) for the Period</t>
  </si>
  <si>
    <t>Profit Attributable to Equity Holders</t>
  </si>
  <si>
    <t>Amount receivable from related parties</t>
  </si>
  <si>
    <t xml:space="preserve">Equity and Liabilities </t>
  </si>
  <si>
    <t>Capital and reserves</t>
  </si>
  <si>
    <t>Stated capital</t>
  </si>
  <si>
    <t>Capital reserve</t>
  </si>
  <si>
    <t>General reserve</t>
  </si>
  <si>
    <t>Revenue reserve</t>
  </si>
  <si>
    <t>Shareholders' funds</t>
  </si>
  <si>
    <t>Total  Current Assets</t>
  </si>
  <si>
    <t>Deposits with the company</t>
  </si>
  <si>
    <t>Amount due to related parties</t>
  </si>
  <si>
    <t>Lease rental payable within one year</t>
  </si>
  <si>
    <t>Bank overdrafts</t>
  </si>
  <si>
    <t xml:space="preserve">Total Equity </t>
  </si>
  <si>
    <t xml:space="preserve">Total Owners Equity &amp; Liabilities </t>
  </si>
  <si>
    <t>Share of profit/ (loss) in Associate Company</t>
  </si>
  <si>
    <t>Share of profit/ (loss) in Jointly Controlled Entity</t>
  </si>
  <si>
    <t>Investments in Jointly controlled entity</t>
  </si>
  <si>
    <t>Obligation under finance &amp; operating leases</t>
  </si>
  <si>
    <t>Deferred Income</t>
  </si>
  <si>
    <t>Dividends payable</t>
  </si>
  <si>
    <t>Investments in Associates</t>
  </si>
  <si>
    <t>Share Premium</t>
  </si>
  <si>
    <t>Revaluation Reserve</t>
  </si>
  <si>
    <t>Retained Earnings</t>
  </si>
  <si>
    <t>Other Operating Profit/ (loss)</t>
  </si>
  <si>
    <t>Total Current Liabilities</t>
  </si>
  <si>
    <t>Fixed Deposits</t>
  </si>
  <si>
    <t>Other long term investments</t>
  </si>
  <si>
    <t>Amount due from Subsidiary Company</t>
  </si>
  <si>
    <t>Amounts due to subsidary company</t>
  </si>
  <si>
    <t>Leasehold property</t>
  </si>
  <si>
    <t>Short term investments</t>
  </si>
  <si>
    <t>Other non-current liabilities</t>
  </si>
  <si>
    <t>Insurance provisions</t>
  </si>
  <si>
    <t xml:space="preserve"> Operating Profit/ (loss)</t>
  </si>
  <si>
    <t>Assets Classified as held for sale</t>
  </si>
  <si>
    <t>Reserves</t>
  </si>
  <si>
    <t>Capital Grants</t>
  </si>
  <si>
    <t>Short Term bank loan</t>
  </si>
  <si>
    <t>Management Expenses</t>
  </si>
  <si>
    <t>Investment in Equity Accounted Investees</t>
  </si>
  <si>
    <t>Other Receivables</t>
  </si>
  <si>
    <t>Foreign Currency exchange gains/(loss)</t>
  </si>
  <si>
    <t>Reserve on Consolidation</t>
  </si>
  <si>
    <t>Grant</t>
  </si>
  <si>
    <t>Marketing and Advertising Expenses</t>
  </si>
  <si>
    <t>Mark to Mark Valuation Adjustment</t>
  </si>
  <si>
    <t>Prepayments</t>
  </si>
  <si>
    <t>Short Term Deposits</t>
  </si>
  <si>
    <t>Preference Share Capital</t>
  </si>
  <si>
    <t>Tax receivable</t>
  </si>
  <si>
    <t>Share Option</t>
  </si>
  <si>
    <t xml:space="preserve">Profit on Portfolio Activities </t>
  </si>
  <si>
    <t>Carrying value of investments disposed</t>
  </si>
  <si>
    <t xml:space="preserve">Negative Goodwill </t>
  </si>
  <si>
    <t>Earnings Per Share - Basic</t>
  </si>
  <si>
    <t>Dividend Per Share</t>
  </si>
  <si>
    <t>Tax holiday reserve</t>
  </si>
  <si>
    <t>tax holiday reserve</t>
  </si>
  <si>
    <t>provision against investment in shares</t>
  </si>
  <si>
    <t>BS45001</t>
  </si>
  <si>
    <t>BS45002</t>
  </si>
  <si>
    <t>BS45003</t>
  </si>
  <si>
    <t>BS45004</t>
  </si>
  <si>
    <t>BS45005</t>
  </si>
  <si>
    <t>BS45006</t>
  </si>
  <si>
    <t>BS45007</t>
  </si>
  <si>
    <t>BS45008</t>
  </si>
  <si>
    <t>BS45009</t>
  </si>
  <si>
    <t>BS45010</t>
  </si>
  <si>
    <t>BS45011</t>
  </si>
  <si>
    <t>BS45012</t>
  </si>
  <si>
    <t>BS45013</t>
  </si>
  <si>
    <t>BS45014</t>
  </si>
  <si>
    <t>BS45015</t>
  </si>
  <si>
    <t>BS45016</t>
  </si>
  <si>
    <t>BS45017</t>
  </si>
  <si>
    <t>BS45018</t>
  </si>
  <si>
    <t>BS45019</t>
  </si>
  <si>
    <t>BS45020</t>
  </si>
  <si>
    <t>BS45021</t>
  </si>
  <si>
    <t>BS45022</t>
  </si>
  <si>
    <t>BS45023</t>
  </si>
  <si>
    <t>BS45024</t>
  </si>
  <si>
    <t>BS45025</t>
  </si>
  <si>
    <t>BS45026</t>
  </si>
  <si>
    <t>BS45027</t>
  </si>
  <si>
    <t>BS45028</t>
  </si>
  <si>
    <t>BS45029</t>
  </si>
  <si>
    <t>BS45030</t>
  </si>
  <si>
    <t>BS45031</t>
  </si>
  <si>
    <t>BS45032</t>
  </si>
  <si>
    <t>BS45033</t>
  </si>
  <si>
    <t>BS45034</t>
  </si>
  <si>
    <t>BS45035</t>
  </si>
  <si>
    <t>BS45036</t>
  </si>
  <si>
    <t>BS45037</t>
  </si>
  <si>
    <t>BS45038</t>
  </si>
  <si>
    <t>BS45039</t>
  </si>
  <si>
    <t>BS45040</t>
  </si>
  <si>
    <t>BS45041</t>
  </si>
  <si>
    <t>BS45042</t>
  </si>
  <si>
    <t>BS45043</t>
  </si>
  <si>
    <t>BS45044</t>
  </si>
  <si>
    <t>BS45045</t>
  </si>
  <si>
    <t>BS45046</t>
  </si>
  <si>
    <t>BS45047</t>
  </si>
  <si>
    <t>BS45048</t>
  </si>
  <si>
    <t>BS45049</t>
  </si>
  <si>
    <t>BS45050</t>
  </si>
  <si>
    <t>BS45051</t>
  </si>
  <si>
    <t>BS45052</t>
  </si>
  <si>
    <t>BS45053</t>
  </si>
  <si>
    <t>BS45054</t>
  </si>
  <si>
    <t>BS45055</t>
  </si>
  <si>
    <t>BS45056</t>
  </si>
  <si>
    <t>BS45057</t>
  </si>
  <si>
    <t>BS45058</t>
  </si>
  <si>
    <t>BS45059</t>
  </si>
  <si>
    <t>BS45060</t>
  </si>
  <si>
    <t>BS45061</t>
  </si>
  <si>
    <t>BS45062</t>
  </si>
  <si>
    <t>BS45063</t>
  </si>
  <si>
    <t>BS45064</t>
  </si>
  <si>
    <t>BS45065</t>
  </si>
  <si>
    <t>BS45066</t>
  </si>
  <si>
    <t>BS45067</t>
  </si>
  <si>
    <t>BS45068</t>
  </si>
  <si>
    <t>BS45069</t>
  </si>
  <si>
    <t>BS45070</t>
  </si>
  <si>
    <t>BS45071</t>
  </si>
  <si>
    <t>BS45072</t>
  </si>
  <si>
    <t>BS45073</t>
  </si>
  <si>
    <t>BS45074</t>
  </si>
  <si>
    <t>BS45075</t>
  </si>
  <si>
    <t>BS45076</t>
  </si>
  <si>
    <t>BS45077</t>
  </si>
  <si>
    <t>BS45078</t>
  </si>
  <si>
    <t>BS45079</t>
  </si>
  <si>
    <t>BS45080</t>
  </si>
  <si>
    <t>BS45081</t>
  </si>
  <si>
    <t>BS45082</t>
  </si>
  <si>
    <t>BS45083</t>
  </si>
  <si>
    <t>IS46000</t>
  </si>
  <si>
    <t>IS46001</t>
  </si>
  <si>
    <t>IS46002</t>
  </si>
  <si>
    <t>IS46004</t>
  </si>
  <si>
    <t>IS46005</t>
  </si>
  <si>
    <t>IS46006</t>
  </si>
  <si>
    <t>IS46007</t>
  </si>
  <si>
    <t>IS46008</t>
  </si>
  <si>
    <t>IS46009</t>
  </si>
  <si>
    <t>IS46010</t>
  </si>
  <si>
    <t>IS46011</t>
  </si>
  <si>
    <t>IS46012</t>
  </si>
  <si>
    <t>IS46013</t>
  </si>
  <si>
    <t>IS46014</t>
  </si>
  <si>
    <t>IS46015</t>
  </si>
  <si>
    <t>IS46016</t>
  </si>
  <si>
    <t>IS46017</t>
  </si>
  <si>
    <t>IS46018</t>
  </si>
  <si>
    <t>IS46019</t>
  </si>
  <si>
    <t>IS46020</t>
  </si>
  <si>
    <t>IS46021</t>
  </si>
  <si>
    <t>IS46022</t>
  </si>
  <si>
    <t>IS46023</t>
  </si>
  <si>
    <t>IS46024</t>
  </si>
  <si>
    <t>IS46025</t>
  </si>
  <si>
    <t>IS46026</t>
  </si>
  <si>
    <t>IS46027</t>
  </si>
  <si>
    <t>IS46028</t>
  </si>
  <si>
    <t>IS46029</t>
  </si>
  <si>
    <t>IS46030</t>
  </si>
  <si>
    <t>IS46031</t>
  </si>
  <si>
    <t>IS46032</t>
  </si>
  <si>
    <t>IS46033</t>
  </si>
  <si>
    <t>IS46034</t>
  </si>
  <si>
    <t>IS46035</t>
  </si>
  <si>
    <t>IS46036</t>
  </si>
  <si>
    <t>IS46037</t>
  </si>
  <si>
    <t>IS46038</t>
  </si>
  <si>
    <t>IS46039</t>
  </si>
  <si>
    <t>IS46040</t>
  </si>
  <si>
    <t>IS46041</t>
  </si>
  <si>
    <t>IS46042</t>
  </si>
  <si>
    <t>IS46043</t>
  </si>
  <si>
    <t>Book value per share</t>
  </si>
  <si>
    <t>lbsleng</t>
  </si>
  <si>
    <t>Dividend equalisation reserve</t>
  </si>
  <si>
    <t>Provision against investment in shares</t>
  </si>
  <si>
    <t>Property Plant &amp; Equipment - OA</t>
  </si>
  <si>
    <t>Intangible Assets - OA</t>
  </si>
  <si>
    <t>Other non-current assets - FA</t>
  </si>
  <si>
    <t>Investment Property -OA</t>
  </si>
  <si>
    <t>Inventory -OA</t>
  </si>
  <si>
    <t>Trade &amp; other receivables -OA</t>
  </si>
  <si>
    <t>Cash &amp; cash equivalents -OA</t>
  </si>
  <si>
    <t>Other Assets -OA</t>
  </si>
  <si>
    <t>Advances, Deposits &amp; Payments - OA</t>
  </si>
  <si>
    <t>Defferred Tax Liabilities -OL</t>
  </si>
  <si>
    <t>Reirement Benefit Obligations - OL</t>
  </si>
  <si>
    <t>Trade &amp; other payables -OL</t>
  </si>
  <si>
    <t>Long term loans payable within one year - FO</t>
  </si>
  <si>
    <t>Short term loans -FO</t>
  </si>
  <si>
    <t>Tax payable - OL</t>
  </si>
  <si>
    <t>Current portion of interest bearing borrowings - FO</t>
  </si>
  <si>
    <t>Other current liabilities -OL</t>
  </si>
  <si>
    <t>Interest Bearing Borrowings - FO</t>
  </si>
  <si>
    <t xml:space="preserve">Particulars </t>
  </si>
  <si>
    <t>Total OA - operating assets</t>
  </si>
  <si>
    <t>Total OL- operating liabilities</t>
  </si>
  <si>
    <t>Total FA - financial assets</t>
  </si>
  <si>
    <t xml:space="preserve">NOA - Net operating assets </t>
  </si>
  <si>
    <t xml:space="preserve">NFO - Net financial obliagation </t>
  </si>
  <si>
    <t xml:space="preserve">FLEV - Financial leverage </t>
  </si>
  <si>
    <t>Capital Work in Progress -OA</t>
  </si>
  <si>
    <t>CSE - Common shareholder's equity</t>
  </si>
  <si>
    <t xml:space="preserve">NFE - net financial expenses </t>
  </si>
  <si>
    <t>Other Investments -OA</t>
  </si>
  <si>
    <t xml:space="preserve">Average tax rate </t>
  </si>
  <si>
    <t>NBC</t>
  </si>
  <si>
    <t>First level breakdown</t>
  </si>
  <si>
    <t>Particulars</t>
  </si>
  <si>
    <t>Formula</t>
  </si>
  <si>
    <t>ROCE</t>
  </si>
  <si>
    <t>Comprehensive income/average CSE</t>
  </si>
  <si>
    <t>RNOA</t>
  </si>
  <si>
    <t>Operating income/average NOA</t>
  </si>
  <si>
    <t>Financial leverage</t>
  </si>
  <si>
    <t>Average NFO/average CSE</t>
  </si>
  <si>
    <t>NFE/average NFO</t>
  </si>
  <si>
    <t>Spread</t>
  </si>
  <si>
    <t>RNOA-NBC</t>
  </si>
  <si>
    <t>Adjusted Operating income</t>
  </si>
  <si>
    <t xml:space="preserve">Revenue - Core activity </t>
  </si>
  <si>
    <t>Costs of Sales - Core activity</t>
  </si>
  <si>
    <t>Administrative expenses - Core activity</t>
  </si>
  <si>
    <t>Depreciation and amortization - Core activity</t>
  </si>
  <si>
    <t>Employee benefits expenses - Core activity</t>
  </si>
  <si>
    <t xml:space="preserve">Finance Expenses - Financing activity </t>
  </si>
  <si>
    <t xml:space="preserve">Finance Income - Financing activity </t>
  </si>
  <si>
    <t>Other revenues and profits - Other than core activity</t>
  </si>
  <si>
    <t xml:space="preserve">Impact of operation on profit </t>
  </si>
  <si>
    <t xml:space="preserve">Impact of capital structure on profit </t>
  </si>
  <si>
    <t xml:space="preserve">ROCE - Formula based </t>
  </si>
  <si>
    <t xml:space="preserve">Error </t>
  </si>
  <si>
    <t>Second  level breakdown</t>
  </si>
  <si>
    <t>ROOA</t>
  </si>
  <si>
    <t>OI + implicit interest rate/ OA</t>
  </si>
  <si>
    <t>Operating liability leverage</t>
  </si>
  <si>
    <t>Average OL/average NOA</t>
  </si>
  <si>
    <t>Operating liability leverage spread</t>
  </si>
  <si>
    <t>ROOA-short term borrowing rate</t>
  </si>
  <si>
    <t xml:space="preserve">Short-term borrowing rate - CPI </t>
  </si>
  <si>
    <t>After-tax short-term borrowing rate</t>
  </si>
  <si>
    <t xml:space="preserve">Implicit interest on operating liability </t>
  </si>
  <si>
    <t>OI + implicit interest / OA</t>
  </si>
  <si>
    <t>After-tax adjusted operating income -OI</t>
  </si>
  <si>
    <t xml:space="preserve">Impact of core operation on profit </t>
  </si>
  <si>
    <t xml:space="preserve">Impact of WCM on profit </t>
  </si>
  <si>
    <t xml:space="preserve">RNOA - Formula based </t>
  </si>
  <si>
    <t>Third level breakdown</t>
  </si>
  <si>
    <t>Profit margin</t>
  </si>
  <si>
    <t>Operating income/sales</t>
  </si>
  <si>
    <t>Assets turnover</t>
  </si>
  <si>
    <t xml:space="preserve">Decomposing PM </t>
  </si>
  <si>
    <t xml:space="preserve">Gross margin ratio </t>
  </si>
  <si>
    <t>Administrative expense ratio</t>
  </si>
  <si>
    <t>Depreciation &amp; Amortization ratio</t>
  </si>
  <si>
    <t>WPPF expense ratio</t>
  </si>
  <si>
    <t>Operating tax ratio</t>
  </si>
  <si>
    <t xml:space="preserve">Sales PM </t>
  </si>
  <si>
    <t xml:space="preserve">Other operting income PM </t>
  </si>
  <si>
    <t xml:space="preserve">PM formula based </t>
  </si>
  <si>
    <t>Erorr</t>
  </si>
  <si>
    <t xml:space="preserve">Decomposing Asset turnover </t>
  </si>
  <si>
    <t xml:space="preserve">Property Plant &amp; Equipment - inverse turnover </t>
  </si>
  <si>
    <t xml:space="preserve">Intangible Assets - inverse turnover </t>
  </si>
  <si>
    <t xml:space="preserve">Capital Work in Progress -inverse turnover </t>
  </si>
  <si>
    <t xml:space="preserve">Other Investments -inverse turnover </t>
  </si>
  <si>
    <t xml:space="preserve">Inventory -inverse turnover </t>
  </si>
  <si>
    <t xml:space="preserve">Trade &amp; other receivables -inverse turnover </t>
  </si>
  <si>
    <t xml:space="preserve">Cash &amp; cash equivalents -inverse turnover </t>
  </si>
  <si>
    <t xml:space="preserve">Other Assets -inverse turnover </t>
  </si>
  <si>
    <t xml:space="preserve">Advances, Deposits &amp; Payments - inverse turnover </t>
  </si>
  <si>
    <t xml:space="preserve">Defferred Tax Liabilities -inverse turnover </t>
  </si>
  <si>
    <t xml:space="preserve">Reirement Benefit Obligations - inverse turnover </t>
  </si>
  <si>
    <t xml:space="preserve">Trade &amp; other payables -inverse turnover </t>
  </si>
  <si>
    <t xml:space="preserve">Tax payable - inverse turnover </t>
  </si>
  <si>
    <t xml:space="preserve">Other current liabilities -inverse turnover </t>
  </si>
  <si>
    <t xml:space="preserve">Net inverse turnover </t>
  </si>
  <si>
    <t xml:space="preserve">Asset turnover formula based </t>
  </si>
  <si>
    <t xml:space="preserve">Interest Bearing Borrowings to related parties </t>
  </si>
  <si>
    <t>Total FO - financial obligation</t>
  </si>
  <si>
    <t>Sales/Asset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</si>
</sst>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_);\(0.000\)"/>
    <numFmt numFmtId="173" formatCode="0.000"/>
    <numFmt numFmtId="174" formatCode="0_);\(0\)"/>
    <numFmt numFmtId="175" formatCode="0.00_);\(0.00\)"/>
    <numFmt numFmtId="176" formatCode="[$-409]dddd\,\ mmmm\ dd\,\ yyyy"/>
    <numFmt numFmtId="177" formatCode="[$-409]h:mm:ss\ AM/PM"/>
    <numFmt numFmtId="178" formatCode="#,##0.000_);\(#,##0.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0.000%"/>
    <numFmt numFmtId="185" formatCode="0.0000000000000000%"/>
    <numFmt numFmtId="186" formatCode="0.000000000000000%"/>
    <numFmt numFmtId="187" formatCode="0.00000000000000%"/>
    <numFmt numFmtId="188" formatCode="0.0000000000000%"/>
    <numFmt numFmtId="189" formatCode="0.000000000000%"/>
    <numFmt numFmtId="190" formatCode="0.00000000000%"/>
    <numFmt numFmtId="191" formatCode="0.0000000000%"/>
    <numFmt numFmtId="192" formatCode="0.000000000%"/>
    <numFmt numFmtId="193" formatCode="0.00000000%"/>
    <numFmt numFmtId="194" formatCode="0.0000000%"/>
    <numFmt numFmtId="195" formatCode="0.000000%"/>
    <numFmt numFmtId="196" formatCode="0.00000%"/>
    <numFmt numFmtId="197" formatCode="0.0000%"/>
    <numFmt numFmtId="198" formatCode="0.0000000000"/>
    <numFmt numFmtId="199" formatCode="0.0000000"/>
    <numFmt numFmtId="200" formatCode="0.000000"/>
    <numFmt numFmtId="201" formatCode="0.00000"/>
    <numFmt numFmtId="202" formatCode="0.0000"/>
    <numFmt numFmtId="203" formatCode="0.00000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8"/>
      <name val="Calibri"/>
      <family val="2"/>
    </font>
    <font>
      <b/>
      <sz val="10"/>
      <color indexed="9"/>
      <name val="Tahoma"/>
      <family val="2"/>
    </font>
    <font>
      <sz val="8"/>
      <color indexed="8"/>
      <name val="Verdana"/>
      <family val="2"/>
    </font>
    <font>
      <sz val="8"/>
      <color indexed="8"/>
      <name val="Tahoma"/>
      <family val="2"/>
    </font>
    <font>
      <sz val="11"/>
      <color indexed="8"/>
      <name val="Tahoma"/>
      <family val="2"/>
    </font>
    <font>
      <b/>
      <sz val="8"/>
      <color indexed="8"/>
      <name val="Verdana"/>
      <family val="2"/>
    </font>
    <font>
      <b/>
      <sz val="10"/>
      <color indexed="10"/>
      <name val="Verdana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21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7030A0"/>
      <name val="Calibri"/>
      <family val="2"/>
    </font>
    <font>
      <b/>
      <sz val="11"/>
      <color rgb="FFC0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7" fillId="24" borderId="0" xfId="0" applyFont="1" applyFill="1" applyAlignment="1">
      <alignment vertical="center"/>
    </xf>
    <xf numFmtId="0" fontId="4" fillId="25" borderId="0" xfId="0" applyFont="1" applyFill="1" applyAlignment="1">
      <alignment horizontal="center"/>
    </xf>
    <xf numFmtId="0" fontId="18" fillId="25" borderId="0" xfId="0" applyFont="1" applyFill="1" applyAlignment="1">
      <alignment/>
    </xf>
    <xf numFmtId="0" fontId="19" fillId="0" borderId="0" xfId="0" applyFont="1" applyFill="1" applyAlignment="1">
      <alignment/>
    </xf>
    <xf numFmtId="172" fontId="15" fillId="0" borderId="0" xfId="0" applyNumberFormat="1" applyFont="1" applyAlignment="1">
      <alignment/>
    </xf>
    <xf numFmtId="0" fontId="22" fillId="26" borderId="0" xfId="0" applyFont="1" applyFill="1" applyAlignment="1">
      <alignment/>
    </xf>
    <xf numFmtId="172" fontId="0" fillId="25" borderId="0" xfId="0" applyNumberFormat="1" applyFill="1" applyAlignment="1">
      <alignment/>
    </xf>
    <xf numFmtId="173" fontId="23" fillId="0" borderId="0" xfId="0" applyNumberFormat="1" applyFont="1" applyFill="1" applyAlignment="1">
      <alignment/>
    </xf>
    <xf numFmtId="174" fontId="4" fillId="25" borderId="0" xfId="0" applyNumberFormat="1" applyFont="1" applyFill="1" applyAlignment="1">
      <alignment horizontal="center"/>
    </xf>
    <xf numFmtId="0" fontId="19" fillId="25" borderId="0" xfId="0" applyFont="1" applyFill="1" applyAlignment="1">
      <alignment/>
    </xf>
    <xf numFmtId="0" fontId="20" fillId="25" borderId="0" xfId="0" applyFont="1" applyFill="1" applyAlignment="1">
      <alignment/>
    </xf>
    <xf numFmtId="0" fontId="21" fillId="0" borderId="0" xfId="0" applyFont="1" applyFill="1" applyAlignment="1">
      <alignment/>
    </xf>
    <xf numFmtId="0" fontId="15" fillId="0" borderId="0" xfId="0" applyFont="1" applyAlignment="1">
      <alignment/>
    </xf>
    <xf numFmtId="172" fontId="0" fillId="0" borderId="0" xfId="0" applyNumberFormat="1" applyFont="1" applyAlignment="1">
      <alignment/>
    </xf>
    <xf numFmtId="0" fontId="17" fillId="27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15" fillId="0" borderId="0" xfId="0" applyNumberFormat="1" applyFont="1" applyAlignment="1">
      <alignment/>
    </xf>
    <xf numFmtId="0" fontId="24" fillId="28" borderId="0" xfId="0" applyFont="1" applyFill="1" applyAlignment="1">
      <alignment/>
    </xf>
    <xf numFmtId="178" fontId="0" fillId="0" borderId="0" xfId="0" applyNumberFormat="1" applyAlignment="1">
      <alignment/>
    </xf>
    <xf numFmtId="43" fontId="0" fillId="0" borderId="0" xfId="42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30" fillId="27" borderId="0" xfId="0" applyFont="1" applyFill="1" applyAlignment="1">
      <alignment/>
    </xf>
    <xf numFmtId="0" fontId="30" fillId="25" borderId="0" xfId="0" applyFont="1" applyFill="1" applyAlignment="1">
      <alignment/>
    </xf>
    <xf numFmtId="0" fontId="30" fillId="0" borderId="0" xfId="0" applyFont="1" applyFill="1" applyAlignment="1">
      <alignment/>
    </xf>
    <xf numFmtId="0" fontId="28" fillId="25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15" fillId="0" borderId="0" xfId="0" applyFont="1" applyAlignment="1">
      <alignment horizontal="center"/>
    </xf>
    <xf numFmtId="183" fontId="0" fillId="0" borderId="0" xfId="57" applyNumberFormat="1" applyFont="1" applyAlignment="1">
      <alignment/>
    </xf>
    <xf numFmtId="10" fontId="0" fillId="0" borderId="0" xfId="57" applyNumberFormat="1" applyFont="1" applyAlignment="1">
      <alignment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Fill="1" applyAlignment="1">
      <alignment/>
    </xf>
    <xf numFmtId="172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84" fontId="0" fillId="0" borderId="0" xfId="57" applyNumberFormat="1" applyFont="1" applyAlignment="1">
      <alignment/>
    </xf>
    <xf numFmtId="183" fontId="0" fillId="0" borderId="0" xfId="0" applyNumberFormat="1" applyAlignment="1">
      <alignment/>
    </xf>
    <xf numFmtId="10" fontId="0" fillId="0" borderId="0" xfId="0" applyNumberFormat="1" applyAlignment="1">
      <alignment/>
    </xf>
    <xf numFmtId="202" fontId="0" fillId="0" borderId="0" xfId="0" applyNumberFormat="1" applyAlignment="1">
      <alignment/>
    </xf>
    <xf numFmtId="173" fontId="0" fillId="0" borderId="0" xfId="0" applyNumberFormat="1" applyAlignment="1">
      <alignment/>
    </xf>
    <xf numFmtId="184" fontId="29" fillId="0" borderId="0" xfId="57" applyNumberFormat="1" applyFont="1" applyAlignment="1">
      <alignment/>
    </xf>
    <xf numFmtId="0" fontId="29" fillId="0" borderId="0" xfId="0" applyFont="1" applyBorder="1" applyAlignment="1">
      <alignment/>
    </xf>
    <xf numFmtId="183" fontId="29" fillId="0" borderId="0" xfId="0" applyNumberFormat="1" applyFont="1" applyAlignment="1">
      <alignment/>
    </xf>
    <xf numFmtId="10" fontId="29" fillId="0" borderId="0" xfId="0" applyNumberFormat="1" applyFont="1" applyAlignment="1">
      <alignment/>
    </xf>
    <xf numFmtId="173" fontId="29" fillId="0" borderId="0" xfId="0" applyNumberFormat="1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/>
    </xf>
    <xf numFmtId="10" fontId="29" fillId="0" borderId="0" xfId="57" applyNumberFormat="1" applyFont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202" fontId="2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1">
      <pane xSplit="2" ySplit="1" topLeftCell="C5" activePane="bottomRight" state="frozen"/>
      <selection pane="topLeft" activeCell="A1" sqref="A1"/>
      <selection pane="topRight" activeCell="BK1" sqref="BK1"/>
      <selection pane="bottomLeft" activeCell="A2" sqref="A2"/>
      <selection pane="bottomRight" activeCell="J81" sqref="J81"/>
    </sheetView>
  </sheetViews>
  <sheetFormatPr defaultColWidth="8.8515625" defaultRowHeight="15"/>
  <cols>
    <col min="1" max="1" width="8.8515625" style="0" customWidth="1"/>
    <col min="2" max="2" width="46.421875" style="0" bestFit="1" customWidth="1"/>
    <col min="3" max="3" width="14.421875" style="1" bestFit="1" customWidth="1"/>
    <col min="4" max="5" width="15.421875" style="1" bestFit="1" customWidth="1"/>
    <col min="6" max="6" width="15.421875" style="0" bestFit="1" customWidth="1"/>
  </cols>
  <sheetData>
    <row r="1" spans="1:2" ht="30" customHeight="1">
      <c r="A1" t="s">
        <v>219</v>
      </c>
      <c r="B1" s="2" t="s">
        <v>0</v>
      </c>
    </row>
    <row r="2" spans="2:6" ht="17.25" customHeight="1">
      <c r="B2" s="16"/>
      <c r="C2" s="3">
        <v>2009</v>
      </c>
      <c r="D2" s="3">
        <v>2010</v>
      </c>
      <c r="E2" s="3">
        <v>2011</v>
      </c>
      <c r="F2" s="3">
        <v>2012</v>
      </c>
    </row>
    <row r="3" spans="1:6" ht="13.5">
      <c r="A3" t="s">
        <v>92</v>
      </c>
      <c r="B3" s="4" t="s">
        <v>22</v>
      </c>
      <c r="C3" s="1">
        <v>0</v>
      </c>
      <c r="D3" s="1">
        <v>0</v>
      </c>
      <c r="E3" s="1">
        <v>0</v>
      </c>
      <c r="F3" s="1">
        <v>0</v>
      </c>
    </row>
    <row r="4" spans="1:6" ht="13.5">
      <c r="A4" t="s">
        <v>93</v>
      </c>
      <c r="B4" s="33" t="s">
        <v>222</v>
      </c>
      <c r="C4" s="1">
        <v>123775188</v>
      </c>
      <c r="D4" s="1">
        <v>106946118</v>
      </c>
      <c r="E4">
        <v>102652877</v>
      </c>
      <c r="F4">
        <v>172652507</v>
      </c>
    </row>
    <row r="5" spans="1:6" ht="13.5">
      <c r="A5" t="s">
        <v>94</v>
      </c>
      <c r="B5" s="33" t="s">
        <v>223</v>
      </c>
      <c r="C5" s="1">
        <v>147500</v>
      </c>
      <c r="D5" s="1">
        <v>117500</v>
      </c>
      <c r="E5" s="1">
        <v>87500</v>
      </c>
      <c r="F5" s="1">
        <v>1931170</v>
      </c>
    </row>
    <row r="6" spans="1:6" ht="13.5">
      <c r="A6" t="s">
        <v>95</v>
      </c>
      <c r="B6" s="17" t="s">
        <v>23</v>
      </c>
      <c r="C6" s="1">
        <v>0</v>
      </c>
      <c r="D6" s="1">
        <v>0</v>
      </c>
      <c r="E6" s="1">
        <v>0</v>
      </c>
      <c r="F6" s="1">
        <v>0</v>
      </c>
    </row>
    <row r="7" spans="1:6" ht="13.5">
      <c r="A7" t="s">
        <v>96</v>
      </c>
      <c r="B7" s="17" t="s">
        <v>52</v>
      </c>
      <c r="C7" s="1">
        <v>0</v>
      </c>
      <c r="D7" s="1">
        <v>0</v>
      </c>
      <c r="E7" s="1">
        <v>0</v>
      </c>
      <c r="F7" s="1">
        <v>0</v>
      </c>
    </row>
    <row r="8" spans="1:6" ht="13.5">
      <c r="A8" t="s">
        <v>97</v>
      </c>
      <c r="B8" s="17" t="s">
        <v>48</v>
      </c>
      <c r="C8" s="1">
        <v>0</v>
      </c>
      <c r="D8" s="1">
        <v>0</v>
      </c>
      <c r="E8" s="1">
        <v>0</v>
      </c>
      <c r="F8" s="1">
        <v>0</v>
      </c>
    </row>
    <row r="9" spans="1:6" ht="13.5">
      <c r="A9" t="s">
        <v>98</v>
      </c>
      <c r="B9" s="26" t="s">
        <v>58</v>
      </c>
      <c r="C9" s="1">
        <v>0</v>
      </c>
      <c r="D9" s="1">
        <v>0</v>
      </c>
      <c r="E9" s="1">
        <v>0</v>
      </c>
      <c r="F9" s="1">
        <v>0</v>
      </c>
    </row>
    <row r="10" spans="1:6" ht="13.5">
      <c r="A10" t="s">
        <v>99</v>
      </c>
      <c r="B10" s="26" t="s">
        <v>59</v>
      </c>
      <c r="C10" s="1">
        <v>0</v>
      </c>
      <c r="D10" s="1">
        <v>0</v>
      </c>
      <c r="E10" s="1">
        <v>0</v>
      </c>
      <c r="F10" s="1">
        <v>0</v>
      </c>
    </row>
    <row r="11" spans="1:6" ht="13.5">
      <c r="A11" t="s">
        <v>100</v>
      </c>
      <c r="B11" s="26" t="s">
        <v>62</v>
      </c>
      <c r="C11" s="1">
        <v>0</v>
      </c>
      <c r="D11" s="1">
        <v>0</v>
      </c>
      <c r="E11" s="1">
        <v>0</v>
      </c>
      <c r="F11" s="1">
        <v>0</v>
      </c>
    </row>
    <row r="12" spans="1:6" ht="13.5">
      <c r="A12" t="s">
        <v>101</v>
      </c>
      <c r="B12" s="34" t="s">
        <v>224</v>
      </c>
      <c r="C12" s="1">
        <v>1929289</v>
      </c>
      <c r="D12" s="1">
        <v>2240969</v>
      </c>
      <c r="E12" s="1">
        <v>2049302</v>
      </c>
      <c r="F12" s="1">
        <v>2988119</v>
      </c>
    </row>
    <row r="13" spans="1:6" ht="13.5">
      <c r="A13" t="s">
        <v>102</v>
      </c>
      <c r="B13" s="33" t="s">
        <v>247</v>
      </c>
      <c r="C13" s="1">
        <v>0</v>
      </c>
      <c r="D13" s="1">
        <v>0</v>
      </c>
      <c r="E13" s="1">
        <v>21316156</v>
      </c>
      <c r="F13">
        <v>21772610</v>
      </c>
    </row>
    <row r="14" spans="1:6" ht="13.5">
      <c r="A14" t="s">
        <v>103</v>
      </c>
      <c r="B14" s="17" t="s">
        <v>225</v>
      </c>
      <c r="C14" s="1">
        <v>0</v>
      </c>
      <c r="D14" s="1">
        <v>0</v>
      </c>
      <c r="E14" s="1">
        <v>0</v>
      </c>
      <c r="F14" s="1">
        <v>0</v>
      </c>
    </row>
    <row r="15" spans="1:6" ht="13.5">
      <c r="A15" t="s">
        <v>104</v>
      </c>
      <c r="B15" s="17" t="s">
        <v>72</v>
      </c>
      <c r="C15" s="1">
        <v>0</v>
      </c>
      <c r="D15" s="1">
        <v>0</v>
      </c>
      <c r="E15" s="1">
        <v>0</v>
      </c>
      <c r="F15" s="1">
        <v>0</v>
      </c>
    </row>
    <row r="16" spans="1:6" ht="13.5">
      <c r="A16" t="s">
        <v>105</v>
      </c>
      <c r="B16" s="26" t="s">
        <v>73</v>
      </c>
      <c r="C16" s="1">
        <v>0</v>
      </c>
      <c r="D16" s="1">
        <v>0</v>
      </c>
      <c r="E16" s="1">
        <v>0</v>
      </c>
      <c r="F16" s="1">
        <v>0</v>
      </c>
    </row>
    <row r="17" spans="1:6" ht="13.5">
      <c r="A17" t="s">
        <v>106</v>
      </c>
      <c r="B17" s="33" t="s">
        <v>250</v>
      </c>
      <c r="C17" s="1">
        <v>38250523</v>
      </c>
      <c r="D17" s="1">
        <v>38250523</v>
      </c>
      <c r="E17" s="1">
        <v>820052329</v>
      </c>
      <c r="F17" s="1">
        <v>498401530</v>
      </c>
    </row>
    <row r="18" spans="1:6" ht="13.5">
      <c r="A18" t="s">
        <v>107</v>
      </c>
      <c r="B18" s="17" t="s">
        <v>24</v>
      </c>
      <c r="C18" s="1">
        <v>0</v>
      </c>
      <c r="D18" s="1">
        <v>0</v>
      </c>
      <c r="E18" s="1">
        <v>0</v>
      </c>
      <c r="F18" s="1">
        <v>0</v>
      </c>
    </row>
    <row r="19" spans="1:6" ht="13.5">
      <c r="A19" t="s">
        <v>108</v>
      </c>
      <c r="B19" s="28" t="s">
        <v>1</v>
      </c>
      <c r="C19" s="1">
        <f>SUM(C4:C18)</f>
        <v>164102500</v>
      </c>
      <c r="D19" s="22">
        <f>SUM(D4:D18)</f>
        <v>147555110</v>
      </c>
      <c r="E19" s="22">
        <f>SUM(E4:E18)</f>
        <v>946158164</v>
      </c>
      <c r="F19" s="22">
        <f>SUM(F4:F18)</f>
        <v>697745936</v>
      </c>
    </row>
    <row r="20" spans="1:6" ht="13.5">
      <c r="A20" t="s">
        <v>109</v>
      </c>
      <c r="B20" s="29" t="s">
        <v>25</v>
      </c>
      <c r="C20" s="1">
        <v>0</v>
      </c>
      <c r="D20" s="1">
        <v>0</v>
      </c>
      <c r="E20" s="1">
        <v>0</v>
      </c>
      <c r="F20" s="1">
        <v>0</v>
      </c>
    </row>
    <row r="21" spans="1:6" ht="13.5">
      <c r="A21" t="s">
        <v>110</v>
      </c>
      <c r="B21" s="33" t="s">
        <v>226</v>
      </c>
      <c r="C21" s="1">
        <v>93553486</v>
      </c>
      <c r="D21" s="1">
        <v>127990769</v>
      </c>
      <c r="E21" s="1">
        <v>128611091</v>
      </c>
      <c r="F21" s="1">
        <v>196460713</v>
      </c>
    </row>
    <row r="22" spans="1:6" ht="13.5">
      <c r="A22" t="s">
        <v>111</v>
      </c>
      <c r="B22" s="33" t="s">
        <v>227</v>
      </c>
      <c r="C22" s="1">
        <v>278058033</v>
      </c>
      <c r="D22" s="1">
        <v>253086921</v>
      </c>
      <c r="E22" s="1">
        <v>236000082</v>
      </c>
      <c r="F22" s="1">
        <v>290908139</v>
      </c>
    </row>
    <row r="23" spans="1:6" ht="13.5">
      <c r="A23" t="s">
        <v>112</v>
      </c>
      <c r="B23" s="26" t="s">
        <v>60</v>
      </c>
      <c r="C23" s="1">
        <v>0</v>
      </c>
      <c r="D23" s="1">
        <v>0</v>
      </c>
      <c r="E23" s="1">
        <v>0</v>
      </c>
      <c r="F23" s="1">
        <v>0</v>
      </c>
    </row>
    <row r="24" spans="1:6" ht="13.5">
      <c r="A24" t="s">
        <v>113</v>
      </c>
      <c r="B24" s="26" t="s">
        <v>63</v>
      </c>
      <c r="C24" s="1">
        <v>0</v>
      </c>
      <c r="D24" s="1">
        <v>0</v>
      </c>
      <c r="E24" s="1">
        <v>0</v>
      </c>
      <c r="F24" s="1">
        <v>0</v>
      </c>
    </row>
    <row r="25" spans="1:6" ht="13.5">
      <c r="A25" t="s">
        <v>114</v>
      </c>
      <c r="B25" s="17" t="s">
        <v>82</v>
      </c>
      <c r="C25" s="1">
        <v>0</v>
      </c>
      <c r="D25" s="1">
        <v>0</v>
      </c>
      <c r="E25" s="1">
        <v>0</v>
      </c>
      <c r="F25" s="1">
        <v>0</v>
      </c>
    </row>
    <row r="26" spans="1:6" ht="13.5">
      <c r="A26" t="s">
        <v>115</v>
      </c>
      <c r="B26" s="17" t="s">
        <v>31</v>
      </c>
      <c r="C26" s="1">
        <v>0</v>
      </c>
      <c r="D26" s="1">
        <v>0</v>
      </c>
      <c r="E26" s="1">
        <v>0</v>
      </c>
      <c r="F26" s="1">
        <v>0</v>
      </c>
    </row>
    <row r="27" spans="1:6" ht="13.5">
      <c r="A27" t="s">
        <v>116</v>
      </c>
      <c r="B27" s="33" t="s">
        <v>228</v>
      </c>
      <c r="C27" s="1">
        <v>130136651</v>
      </c>
      <c r="D27" s="1">
        <v>89925773</v>
      </c>
      <c r="E27" s="1">
        <v>157370127</v>
      </c>
      <c r="F27" s="1">
        <v>109402003</v>
      </c>
    </row>
    <row r="28" spans="1:6" ht="13.5">
      <c r="A28" t="s">
        <v>117</v>
      </c>
      <c r="B28" s="17" t="s">
        <v>67</v>
      </c>
      <c r="C28" s="1">
        <v>0</v>
      </c>
      <c r="D28" s="1">
        <v>0</v>
      </c>
      <c r="E28" s="1">
        <v>0</v>
      </c>
      <c r="F28" s="1">
        <v>0</v>
      </c>
    </row>
    <row r="29" spans="1:6" ht="13.5">
      <c r="A29" t="s">
        <v>118</v>
      </c>
      <c r="B29" s="35" t="s">
        <v>229</v>
      </c>
      <c r="C29" s="1">
        <v>41570612</v>
      </c>
      <c r="D29">
        <v>25757285</v>
      </c>
      <c r="E29">
        <v>48444611</v>
      </c>
      <c r="F29">
        <v>76281135</v>
      </c>
    </row>
    <row r="30" spans="1:6" ht="13.5">
      <c r="A30" t="s">
        <v>119</v>
      </c>
      <c r="B30" s="26" t="s">
        <v>79</v>
      </c>
      <c r="C30" s="1">
        <v>0</v>
      </c>
      <c r="D30" s="1">
        <v>0</v>
      </c>
      <c r="E30" s="1">
        <v>0</v>
      </c>
      <c r="F30" s="1">
        <v>0</v>
      </c>
    </row>
    <row r="31" spans="1:6" ht="13.5">
      <c r="A31" t="s">
        <v>120</v>
      </c>
      <c r="B31" s="35" t="s">
        <v>230</v>
      </c>
      <c r="C31" s="1">
        <v>4985502</v>
      </c>
      <c r="D31" s="1">
        <v>4999566</v>
      </c>
      <c r="E31" s="1">
        <v>8971248</v>
      </c>
      <c r="F31" s="1">
        <v>6398739</v>
      </c>
    </row>
    <row r="32" spans="1:6" ht="13.5">
      <c r="A32" t="s">
        <v>121</v>
      </c>
      <c r="B32" s="17" t="s">
        <v>80</v>
      </c>
      <c r="C32" s="1">
        <v>0</v>
      </c>
      <c r="D32" s="1">
        <v>0</v>
      </c>
      <c r="E32" s="1">
        <v>0</v>
      </c>
      <c r="F32" s="1">
        <v>0</v>
      </c>
    </row>
    <row r="33" spans="1:6" ht="13.5">
      <c r="A33" t="s">
        <v>122</v>
      </c>
      <c r="B33" s="28" t="s">
        <v>39</v>
      </c>
      <c r="C33" s="1">
        <f>SUM(C21:C32)</f>
        <v>548304284</v>
      </c>
      <c r="D33" s="22">
        <f>SUM(D21:D32)</f>
        <v>501760314</v>
      </c>
      <c r="E33" s="22">
        <f>SUM(E21:E32)</f>
        <v>579397159</v>
      </c>
      <c r="F33" s="22">
        <f>SUM(F21:F32)</f>
        <v>679450729</v>
      </c>
    </row>
    <row r="34" spans="1:6" ht="13.5">
      <c r="A34" t="s">
        <v>123</v>
      </c>
      <c r="B34" s="28" t="s">
        <v>2</v>
      </c>
      <c r="C34" s="1">
        <f>C33+C19</f>
        <v>712406784</v>
      </c>
      <c r="D34" s="22">
        <f>D33+D19</f>
        <v>649315424</v>
      </c>
      <c r="E34" s="22">
        <f>E33+E19</f>
        <v>1525555323</v>
      </c>
      <c r="F34" s="22">
        <f>F33+F19</f>
        <v>1377196665</v>
      </c>
    </row>
    <row r="35" spans="1:6" ht="18.75" customHeight="1">
      <c r="A35" t="s">
        <v>124</v>
      </c>
      <c r="B35" s="29" t="s">
        <v>32</v>
      </c>
      <c r="C35" s="1">
        <v>0</v>
      </c>
      <c r="D35" s="1">
        <v>0</v>
      </c>
      <c r="E35" s="1">
        <v>0</v>
      </c>
      <c r="F35" s="1">
        <v>0</v>
      </c>
    </row>
    <row r="36" spans="1:6" ht="13.5">
      <c r="A36" t="s">
        <v>125</v>
      </c>
      <c r="B36" s="29" t="s">
        <v>33</v>
      </c>
      <c r="C36" s="1">
        <v>0</v>
      </c>
      <c r="D36" s="1">
        <v>0</v>
      </c>
      <c r="E36" s="1">
        <v>0</v>
      </c>
      <c r="F36" s="1">
        <v>0</v>
      </c>
    </row>
    <row r="37" spans="1:6" ht="13.5">
      <c r="A37" t="s">
        <v>126</v>
      </c>
      <c r="B37" s="17" t="s">
        <v>34</v>
      </c>
      <c r="C37" s="1">
        <v>72081600</v>
      </c>
      <c r="D37" s="1">
        <v>72081600</v>
      </c>
      <c r="E37" s="1">
        <v>72081600</v>
      </c>
      <c r="F37" s="1">
        <v>72081600</v>
      </c>
    </row>
    <row r="38" spans="1:6" ht="13.5">
      <c r="A38" t="s">
        <v>127</v>
      </c>
      <c r="B38" s="27" t="s">
        <v>53</v>
      </c>
      <c r="C38" s="1">
        <v>0</v>
      </c>
      <c r="D38" s="1">
        <v>0</v>
      </c>
      <c r="E38" s="1">
        <v>0</v>
      </c>
      <c r="F38" s="1">
        <v>0</v>
      </c>
    </row>
    <row r="39" spans="1:6" ht="14.25" customHeight="1">
      <c r="A39" t="s">
        <v>128</v>
      </c>
      <c r="B39" s="27" t="s">
        <v>54</v>
      </c>
      <c r="C39" s="1">
        <v>0</v>
      </c>
      <c r="D39" s="1">
        <v>0</v>
      </c>
      <c r="E39" s="1">
        <v>0</v>
      </c>
      <c r="F39" s="1">
        <v>0</v>
      </c>
    </row>
    <row r="40" spans="1:6" ht="13.5">
      <c r="A40" t="s">
        <v>129</v>
      </c>
      <c r="B40" s="17" t="s">
        <v>35</v>
      </c>
      <c r="C40" s="1">
        <v>0</v>
      </c>
      <c r="D40" s="1">
        <v>0</v>
      </c>
      <c r="E40" s="1">
        <v>0</v>
      </c>
      <c r="F40" s="1">
        <v>0</v>
      </c>
    </row>
    <row r="41" spans="1:6" ht="13.5">
      <c r="A41" t="s">
        <v>130</v>
      </c>
      <c r="B41" s="17" t="s">
        <v>36</v>
      </c>
      <c r="C41" s="1">
        <v>0</v>
      </c>
      <c r="D41" s="1">
        <v>0</v>
      </c>
      <c r="E41" s="1">
        <v>0</v>
      </c>
      <c r="F41" s="1">
        <v>0</v>
      </c>
    </row>
    <row r="42" spans="1:6" ht="13.5">
      <c r="A42" t="s">
        <v>131</v>
      </c>
      <c r="B42" s="17" t="s">
        <v>37</v>
      </c>
      <c r="C42" s="1">
        <v>0</v>
      </c>
      <c r="D42" s="1">
        <v>0</v>
      </c>
      <c r="E42" s="1">
        <v>0</v>
      </c>
      <c r="F42" s="1">
        <v>0</v>
      </c>
    </row>
    <row r="43" spans="1:6" ht="13.5">
      <c r="A43" t="s">
        <v>132</v>
      </c>
      <c r="B43" s="17" t="s">
        <v>55</v>
      </c>
      <c r="C43" s="1">
        <v>0</v>
      </c>
      <c r="D43" s="1">
        <v>0</v>
      </c>
      <c r="E43" s="1">
        <v>0</v>
      </c>
      <c r="F43" s="1">
        <v>0</v>
      </c>
    </row>
    <row r="44" spans="1:6" ht="13.5">
      <c r="A44" t="s">
        <v>133</v>
      </c>
      <c r="B44" s="17" t="s">
        <v>89</v>
      </c>
      <c r="C44" s="1">
        <v>0</v>
      </c>
      <c r="D44" s="1">
        <v>0</v>
      </c>
      <c r="E44" s="1">
        <v>0</v>
      </c>
      <c r="F44" s="1">
        <v>0</v>
      </c>
    </row>
    <row r="45" spans="1:6" ht="13.5">
      <c r="A45" t="s">
        <v>134</v>
      </c>
      <c r="B45" s="17" t="s">
        <v>220</v>
      </c>
      <c r="C45" s="1">
        <v>0</v>
      </c>
      <c r="D45" s="1">
        <v>0</v>
      </c>
      <c r="E45" s="1">
        <v>0</v>
      </c>
      <c r="F45" s="1">
        <v>0</v>
      </c>
    </row>
    <row r="46" spans="1:6" ht="13.5">
      <c r="A46" t="s">
        <v>135</v>
      </c>
      <c r="B46" s="26" t="s">
        <v>68</v>
      </c>
      <c r="C46" s="1">
        <v>200461710</v>
      </c>
      <c r="D46" s="1">
        <v>233742040</v>
      </c>
      <c r="E46" s="1">
        <v>1048657244</v>
      </c>
      <c r="F46" s="1">
        <v>751769868</v>
      </c>
    </row>
    <row r="47" spans="1:6" ht="13.5">
      <c r="A47" t="s">
        <v>136</v>
      </c>
      <c r="B47" s="26" t="s">
        <v>75</v>
      </c>
      <c r="C47" s="1">
        <v>0</v>
      </c>
      <c r="D47" s="1">
        <v>0</v>
      </c>
      <c r="E47" s="1">
        <v>0</v>
      </c>
      <c r="F47" s="1">
        <v>0</v>
      </c>
    </row>
    <row r="48" spans="1:6" ht="13.5">
      <c r="A48" t="s">
        <v>137</v>
      </c>
      <c r="B48" s="17" t="s">
        <v>76</v>
      </c>
      <c r="C48" s="1">
        <v>0</v>
      </c>
      <c r="D48" s="1">
        <v>0</v>
      </c>
      <c r="E48" s="1">
        <v>0</v>
      </c>
      <c r="F48" s="1">
        <v>0</v>
      </c>
    </row>
    <row r="49" spans="1:6" ht="13.5">
      <c r="A49" t="s">
        <v>138</v>
      </c>
      <c r="B49" s="17" t="s">
        <v>83</v>
      </c>
      <c r="C49" s="1">
        <v>0</v>
      </c>
      <c r="D49" s="1">
        <v>0</v>
      </c>
      <c r="E49" s="1">
        <v>0</v>
      </c>
      <c r="F49" s="1">
        <v>0</v>
      </c>
    </row>
    <row r="50" spans="1:6" ht="13.5">
      <c r="A50" t="s">
        <v>139</v>
      </c>
      <c r="B50" s="30" t="s">
        <v>38</v>
      </c>
      <c r="C50" s="1">
        <v>0</v>
      </c>
      <c r="D50" s="1">
        <v>0</v>
      </c>
      <c r="E50" s="1">
        <f>SUM(E37:E49)</f>
        <v>1120738844</v>
      </c>
      <c r="F50" s="1">
        <f>SUM(F37:F49)</f>
        <v>823851468</v>
      </c>
    </row>
    <row r="51" spans="1:6" ht="13.5">
      <c r="A51" t="s">
        <v>140</v>
      </c>
      <c r="B51" s="30" t="s">
        <v>6</v>
      </c>
      <c r="C51" s="1">
        <v>0</v>
      </c>
      <c r="D51" s="1">
        <v>0</v>
      </c>
      <c r="E51" s="1">
        <v>0</v>
      </c>
      <c r="F51" s="1">
        <v>0</v>
      </c>
    </row>
    <row r="52" spans="1:6" ht="13.5">
      <c r="A52" t="s">
        <v>141</v>
      </c>
      <c r="B52" s="28" t="s">
        <v>44</v>
      </c>
      <c r="C52" s="1">
        <f>SUM(C37:C51)</f>
        <v>272543310</v>
      </c>
      <c r="D52" s="22">
        <f>SUM(D37:D51)</f>
        <v>305823640</v>
      </c>
      <c r="E52" s="22">
        <f>SUM(E50:E51)</f>
        <v>1120738844</v>
      </c>
      <c r="F52" s="22">
        <f>SUM(F50:F51)</f>
        <v>823851468</v>
      </c>
    </row>
    <row r="53" spans="1:6" ht="13.5">
      <c r="A53" t="s">
        <v>142</v>
      </c>
      <c r="B53" s="29" t="s">
        <v>4</v>
      </c>
      <c r="C53" s="1">
        <v>0</v>
      </c>
      <c r="D53" s="1">
        <v>0</v>
      </c>
      <c r="E53" s="1">
        <v>0</v>
      </c>
      <c r="F53" s="1">
        <v>0</v>
      </c>
    </row>
    <row r="54" spans="1:6" ht="13.5">
      <c r="A54" t="s">
        <v>143</v>
      </c>
      <c r="B54" s="34" t="s">
        <v>239</v>
      </c>
      <c r="C54" s="1">
        <v>0</v>
      </c>
      <c r="D54" s="1">
        <v>36458334</v>
      </c>
      <c r="E54" s="1">
        <v>40033896</v>
      </c>
      <c r="F54" s="1">
        <v>76523791</v>
      </c>
    </row>
    <row r="55" spans="1:6" ht="13.5">
      <c r="A55" t="s">
        <v>144</v>
      </c>
      <c r="B55" s="71" t="s">
        <v>324</v>
      </c>
      <c r="C55" s="1">
        <v>0</v>
      </c>
      <c r="D55" s="1">
        <v>0</v>
      </c>
      <c r="E55" s="1">
        <v>0</v>
      </c>
      <c r="F55" s="1">
        <v>0</v>
      </c>
    </row>
    <row r="56" spans="1:6" ht="13.5">
      <c r="A56" t="s">
        <v>145</v>
      </c>
      <c r="B56" s="34" t="s">
        <v>231</v>
      </c>
      <c r="C56" s="1">
        <v>23791792</v>
      </c>
      <c r="D56" s="1">
        <v>19441088</v>
      </c>
      <c r="E56" s="1">
        <v>15391607</v>
      </c>
      <c r="F56" s="1">
        <v>20189484</v>
      </c>
    </row>
    <row r="57" spans="1:6" ht="13.5">
      <c r="A57" t="s">
        <v>146</v>
      </c>
      <c r="B57" s="33" t="s">
        <v>232</v>
      </c>
      <c r="C57" s="1">
        <v>21260678</v>
      </c>
      <c r="D57" s="1">
        <v>22008780</v>
      </c>
      <c r="E57" s="1">
        <v>25121780</v>
      </c>
      <c r="F57" s="1">
        <v>27778985</v>
      </c>
    </row>
    <row r="58" spans="1:6" ht="13.5">
      <c r="A58" t="s">
        <v>147</v>
      </c>
      <c r="B58" s="17" t="s">
        <v>49</v>
      </c>
      <c r="C58" s="1">
        <v>0</v>
      </c>
      <c r="D58" s="1">
        <v>0</v>
      </c>
      <c r="E58" s="1">
        <v>0</v>
      </c>
      <c r="F58" s="1">
        <v>0</v>
      </c>
    </row>
    <row r="59" spans="1:6" ht="13.5">
      <c r="A59" t="s">
        <v>148</v>
      </c>
      <c r="B59" s="17" t="s">
        <v>50</v>
      </c>
      <c r="C59" s="1">
        <v>0</v>
      </c>
      <c r="D59" s="1">
        <v>0</v>
      </c>
      <c r="E59" s="1">
        <v>0</v>
      </c>
      <c r="F59" s="1">
        <v>0</v>
      </c>
    </row>
    <row r="60" spans="1:6" ht="13.5">
      <c r="A60" t="s">
        <v>149</v>
      </c>
      <c r="B60" s="17" t="s">
        <v>40</v>
      </c>
      <c r="C60" s="1">
        <v>0</v>
      </c>
      <c r="D60" s="1">
        <v>0</v>
      </c>
      <c r="E60" s="1">
        <v>0</v>
      </c>
      <c r="F60" s="1">
        <v>0</v>
      </c>
    </row>
    <row r="61" spans="1:6" ht="13.5">
      <c r="A61" t="s">
        <v>150</v>
      </c>
      <c r="B61" s="17" t="s">
        <v>64</v>
      </c>
      <c r="C61" s="1">
        <v>0</v>
      </c>
      <c r="D61" s="1">
        <v>0</v>
      </c>
      <c r="E61" s="1">
        <v>0</v>
      </c>
      <c r="F61" s="1">
        <v>0</v>
      </c>
    </row>
    <row r="62" spans="1:6" ht="13.5">
      <c r="A62" t="s">
        <v>151</v>
      </c>
      <c r="B62" s="27" t="s">
        <v>65</v>
      </c>
      <c r="C62" s="1">
        <v>0</v>
      </c>
      <c r="D62" s="1">
        <v>0</v>
      </c>
      <c r="E62" s="1">
        <v>0</v>
      </c>
      <c r="F62" s="1">
        <v>0</v>
      </c>
    </row>
    <row r="63" spans="1:6" ht="13.5">
      <c r="A63" t="s">
        <v>152</v>
      </c>
      <c r="B63" s="26" t="s">
        <v>69</v>
      </c>
      <c r="C63" s="1">
        <v>0</v>
      </c>
      <c r="D63" s="1">
        <v>0</v>
      </c>
      <c r="E63" s="1">
        <v>0</v>
      </c>
      <c r="F63" s="1">
        <v>0</v>
      </c>
    </row>
    <row r="64" spans="1:6" ht="13.5">
      <c r="A64" t="s">
        <v>153</v>
      </c>
      <c r="B64" s="17" t="s">
        <v>81</v>
      </c>
      <c r="C64" s="1">
        <v>0</v>
      </c>
      <c r="D64" s="1">
        <v>0</v>
      </c>
      <c r="E64" s="1">
        <v>0</v>
      </c>
      <c r="F64" s="1">
        <v>0</v>
      </c>
    </row>
    <row r="65" spans="1:6" ht="13.5">
      <c r="A65" t="s">
        <v>154</v>
      </c>
      <c r="B65" s="17"/>
      <c r="C65" s="1">
        <v>0</v>
      </c>
      <c r="D65" s="1">
        <v>0</v>
      </c>
      <c r="E65" s="1">
        <v>0</v>
      </c>
      <c r="F65" s="1">
        <v>0</v>
      </c>
    </row>
    <row r="66" spans="1:6" ht="13.5">
      <c r="A66" t="s">
        <v>155</v>
      </c>
      <c r="B66" s="17"/>
      <c r="C66" s="1">
        <v>0</v>
      </c>
      <c r="D66" s="1">
        <v>0</v>
      </c>
      <c r="E66" s="1">
        <v>0</v>
      </c>
      <c r="F66" s="1">
        <v>0</v>
      </c>
    </row>
    <row r="67" spans="1:6" ht="13.5">
      <c r="A67" t="s">
        <v>156</v>
      </c>
      <c r="B67" s="28" t="s">
        <v>5</v>
      </c>
      <c r="C67" s="1">
        <f>SUM(C54:C66)</f>
        <v>45052470</v>
      </c>
      <c r="D67" s="22">
        <f>SUM(D54:D66)</f>
        <v>77908202</v>
      </c>
      <c r="E67" s="22">
        <f>SUM(E54:E66)</f>
        <v>80547283</v>
      </c>
      <c r="F67" s="22">
        <f>SUM(F54:F66)</f>
        <v>124492260</v>
      </c>
    </row>
    <row r="68" spans="1:6" ht="13.5">
      <c r="A68" t="s">
        <v>157</v>
      </c>
      <c r="B68" s="29" t="s">
        <v>3</v>
      </c>
      <c r="C68" s="1">
        <v>0</v>
      </c>
      <c r="D68" s="1">
        <v>0</v>
      </c>
      <c r="E68" s="1">
        <v>0</v>
      </c>
      <c r="F68" s="1">
        <v>0</v>
      </c>
    </row>
    <row r="69" spans="1:6" ht="13.5">
      <c r="A69" t="s">
        <v>158</v>
      </c>
      <c r="B69" s="33" t="s">
        <v>233</v>
      </c>
      <c r="C69" s="1">
        <v>33103035</v>
      </c>
      <c r="D69" s="1">
        <v>60957763</v>
      </c>
      <c r="E69" s="1">
        <v>39397112</v>
      </c>
      <c r="F69" s="1">
        <v>71380260</v>
      </c>
    </row>
    <row r="70" spans="1:6" ht="13.5">
      <c r="A70" t="s">
        <v>159</v>
      </c>
      <c r="B70" s="69" t="s">
        <v>234</v>
      </c>
      <c r="C70" s="1">
        <v>0</v>
      </c>
      <c r="D70" s="1">
        <v>0</v>
      </c>
      <c r="E70" s="1">
        <v>0</v>
      </c>
      <c r="F70" s="1">
        <v>0</v>
      </c>
    </row>
    <row r="71" spans="1:6" ht="13.5">
      <c r="A71" t="s">
        <v>160</v>
      </c>
      <c r="B71" s="33" t="s">
        <v>235</v>
      </c>
      <c r="C71" s="1">
        <v>240334940</v>
      </c>
      <c r="D71" s="1">
        <v>92323508</v>
      </c>
      <c r="E71" s="1">
        <v>147858218</v>
      </c>
      <c r="F71" s="1">
        <v>192372774</v>
      </c>
    </row>
    <row r="72" spans="1:6" ht="13.5">
      <c r="A72" t="s">
        <v>161</v>
      </c>
      <c r="B72" s="17" t="s">
        <v>41</v>
      </c>
      <c r="C72" s="1">
        <v>0</v>
      </c>
      <c r="D72" s="1">
        <v>0</v>
      </c>
      <c r="E72" s="1">
        <v>0</v>
      </c>
      <c r="F72" s="1">
        <v>0</v>
      </c>
    </row>
    <row r="73" spans="1:6" ht="13.5">
      <c r="A73" t="s">
        <v>162</v>
      </c>
      <c r="B73" s="17" t="s">
        <v>42</v>
      </c>
      <c r="C73" s="1">
        <v>0</v>
      </c>
      <c r="D73" s="1">
        <v>0</v>
      </c>
      <c r="E73" s="1">
        <v>0</v>
      </c>
      <c r="F73" s="1">
        <v>0</v>
      </c>
    </row>
    <row r="74" spans="1:6" ht="13.5">
      <c r="A74" t="s">
        <v>163</v>
      </c>
      <c r="B74" s="33" t="s">
        <v>236</v>
      </c>
      <c r="C74" s="1">
        <v>66360009</v>
      </c>
      <c r="D74" s="1">
        <v>48652421</v>
      </c>
      <c r="E74" s="1">
        <v>72595490</v>
      </c>
      <c r="F74" s="1">
        <v>85636532</v>
      </c>
    </row>
    <row r="75" spans="1:6" ht="13.5">
      <c r="A75" t="s">
        <v>164</v>
      </c>
      <c r="B75" s="17" t="s">
        <v>51</v>
      </c>
      <c r="C75" s="1">
        <v>0</v>
      </c>
      <c r="D75" s="1">
        <v>0</v>
      </c>
      <c r="E75" s="1">
        <v>0</v>
      </c>
      <c r="F75" s="1">
        <v>0</v>
      </c>
    </row>
    <row r="76" spans="1:6" ht="13.5">
      <c r="A76" t="s">
        <v>165</v>
      </c>
      <c r="B76" s="26" t="s">
        <v>61</v>
      </c>
      <c r="C76" s="1">
        <v>0</v>
      </c>
      <c r="D76" s="1">
        <v>0</v>
      </c>
      <c r="E76" s="1">
        <v>0</v>
      </c>
      <c r="F76" s="1">
        <v>0</v>
      </c>
    </row>
    <row r="77" spans="1:6" ht="13.5">
      <c r="A77" t="s">
        <v>166</v>
      </c>
      <c r="B77" s="33" t="s">
        <v>237</v>
      </c>
      <c r="C77" s="1">
        <v>0</v>
      </c>
      <c r="D77" s="1">
        <v>12500000</v>
      </c>
      <c r="E77" s="1">
        <v>14509444</v>
      </c>
      <c r="F77" s="1">
        <v>33401187</v>
      </c>
    </row>
    <row r="78" spans="1:6" ht="13.5">
      <c r="A78" t="s">
        <v>167</v>
      </c>
      <c r="B78" s="33" t="s">
        <v>238</v>
      </c>
      <c r="C78" s="1">
        <f>(7180202+24945518+22887300)</f>
        <v>55013020</v>
      </c>
      <c r="D78">
        <f>(7455857+16210389+27483644)</f>
        <v>51149890</v>
      </c>
      <c r="E78">
        <f>(6737950+24469658+18701324)</f>
        <v>49908932</v>
      </c>
      <c r="F78" s="1">
        <f>(8062457+19113727+18886000)</f>
        <v>46062184</v>
      </c>
    </row>
    <row r="79" spans="1:6" ht="13.5">
      <c r="A79" t="s">
        <v>168</v>
      </c>
      <c r="B79" s="17" t="s">
        <v>43</v>
      </c>
      <c r="C79" s="1">
        <v>0</v>
      </c>
      <c r="D79" s="1">
        <v>0</v>
      </c>
      <c r="E79" s="1">
        <v>0</v>
      </c>
      <c r="F79" s="1">
        <v>0</v>
      </c>
    </row>
    <row r="80" spans="1:6" ht="13.5">
      <c r="A80" t="s">
        <v>169</v>
      </c>
      <c r="B80" s="30" t="s">
        <v>70</v>
      </c>
      <c r="C80" s="1">
        <v>0</v>
      </c>
      <c r="D80" s="1">
        <v>0</v>
      </c>
      <c r="E80" s="1">
        <v>0</v>
      </c>
      <c r="F80" s="1">
        <v>0</v>
      </c>
    </row>
    <row r="81" spans="1:6" ht="13.5">
      <c r="A81" t="s">
        <v>170</v>
      </c>
      <c r="B81" s="26" t="s">
        <v>221</v>
      </c>
      <c r="C81" s="1">
        <v>0</v>
      </c>
      <c r="D81" s="1">
        <v>0</v>
      </c>
      <c r="E81" s="1">
        <v>0</v>
      </c>
      <c r="F81" s="1">
        <v>0</v>
      </c>
    </row>
    <row r="82" spans="1:6" ht="13.5">
      <c r="A82" t="s">
        <v>171</v>
      </c>
      <c r="B82" s="26"/>
      <c r="C82" s="1">
        <v>0</v>
      </c>
      <c r="D82" s="1">
        <v>0</v>
      </c>
      <c r="E82" s="1">
        <v>0</v>
      </c>
      <c r="F82" s="1">
        <v>0</v>
      </c>
    </row>
    <row r="83" spans="1:6" ht="13.5">
      <c r="A83" t="s">
        <v>172</v>
      </c>
      <c r="B83" s="28" t="s">
        <v>57</v>
      </c>
      <c r="C83" s="1">
        <f>SUM(C69:C82)</f>
        <v>394811004</v>
      </c>
      <c r="D83" s="22">
        <f>SUM(D69:D82)</f>
        <v>265583582</v>
      </c>
      <c r="E83" s="22">
        <f>SUM(E69:E82)</f>
        <v>324269196</v>
      </c>
      <c r="F83" s="22">
        <f>SUM(F69:F82)</f>
        <v>428852937</v>
      </c>
    </row>
    <row r="84" spans="1:6" ht="13.5">
      <c r="A84" t="s">
        <v>173</v>
      </c>
      <c r="B84" s="28" t="s">
        <v>45</v>
      </c>
      <c r="C84" s="1">
        <f>C83+C67+C52</f>
        <v>712406784</v>
      </c>
      <c r="D84" s="22">
        <f>D83+D67+D52</f>
        <v>649315424</v>
      </c>
      <c r="E84" s="22">
        <f>E83+E67+E52</f>
        <v>1525555323</v>
      </c>
      <c r="F84" s="22">
        <f>F83+F67+F52</f>
        <v>1377196665</v>
      </c>
    </row>
    <row r="85" spans="1:6" ht="13.5">
      <c r="A85" t="s">
        <v>174</v>
      </c>
      <c r="B85" s="26" t="s">
        <v>218</v>
      </c>
      <c r="C85" s="25">
        <f>C52/C37*10</f>
        <v>37.81038572950656</v>
      </c>
      <c r="D85" s="25">
        <f>D52/D37*10</f>
        <v>42.427421144924644</v>
      </c>
      <c r="E85" s="25">
        <f>E52/E37*10</f>
        <v>155.48195988990256</v>
      </c>
      <c r="F85" s="25">
        <f>F52/F37*10</f>
        <v>114.29428148098822</v>
      </c>
    </row>
    <row r="86" spans="2:6" ht="13.5">
      <c r="B86" s="31"/>
      <c r="C86" s="8"/>
      <c r="D86" s="8"/>
      <c r="E86" s="8"/>
      <c r="F86" s="8"/>
    </row>
    <row r="87" spans="2:5" ht="13.5">
      <c r="B87" s="32" t="s">
        <v>7</v>
      </c>
      <c r="C87" s="9" t="b">
        <f>IF(C84=C34,TRUE,FALSE)</f>
        <v>1</v>
      </c>
      <c r="D87" s="9" t="b">
        <f>IF(D84=D34,TRUE,FALSE)</f>
        <v>1</v>
      </c>
      <c r="E87" s="9" t="b">
        <f>IF(E84=E34,TRUE,FALSE)</f>
        <v>1</v>
      </c>
    </row>
    <row r="88" ht="13.5">
      <c r="B88" s="26"/>
    </row>
    <row r="89" ht="13.5">
      <c r="B89" s="26"/>
    </row>
    <row r="90" ht="13.5">
      <c r="B90" s="26"/>
    </row>
    <row r="91" ht="13.5">
      <c r="B91" s="26"/>
    </row>
    <row r="92" ht="13.5">
      <c r="B92" s="26"/>
    </row>
  </sheetData>
  <sheetProtection/>
  <printOptions/>
  <pageMargins left="0.7" right="0.7" top="0.75" bottom="0.75" header="0.5118055555555555" footer="0.5118055555555555"/>
  <pageSetup horizontalDpi="300" verticalDpi="300" orientation="portrait" paperSize="9" scale="66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2"/>
  <sheetViews>
    <sheetView workbookViewId="0" topLeftCell="A1">
      <pane xSplit="2" ySplit="1" topLeftCell="C2" activePane="bottomRight" state="frozen"/>
      <selection pane="topLeft" activeCell="BZ11" sqref="BZ11"/>
      <selection pane="topRight" activeCell="BZ11" sqref="BZ11"/>
      <selection pane="bottomLeft" activeCell="BZ11" sqref="BZ11"/>
      <selection pane="bottomRight" activeCell="E15" sqref="E15"/>
    </sheetView>
  </sheetViews>
  <sheetFormatPr defaultColWidth="8.8515625" defaultRowHeight="15"/>
  <cols>
    <col min="1" max="1" width="8.8515625" style="0" customWidth="1"/>
    <col min="2" max="2" width="52.140625" style="0" customWidth="1"/>
    <col min="3" max="3" width="17.421875" style="1" customWidth="1"/>
    <col min="4" max="4" width="17.00390625" style="1" customWidth="1"/>
    <col min="5" max="5" width="15.421875" style="1" bestFit="1" customWidth="1"/>
    <col min="6" max="6" width="15.421875" style="0" bestFit="1" customWidth="1"/>
  </cols>
  <sheetData>
    <row r="1" ht="36">
      <c r="B1" s="2"/>
    </row>
    <row r="2" spans="2:6" ht="13.5" customHeight="1">
      <c r="B2" s="16"/>
      <c r="C2" s="10">
        <v>2009</v>
      </c>
      <c r="D2" s="10">
        <v>2010</v>
      </c>
      <c r="E2" s="10">
        <v>2011</v>
      </c>
      <c r="F2" s="10">
        <v>2012</v>
      </c>
    </row>
    <row r="3" spans="1:6" ht="16.5" customHeight="1">
      <c r="A3" t="s">
        <v>175</v>
      </c>
      <c r="B3" s="35" t="s">
        <v>266</v>
      </c>
      <c r="C3" s="1">
        <v>537971989</v>
      </c>
      <c r="D3" s="21">
        <v>615330715</v>
      </c>
      <c r="E3" s="1">
        <v>622571342</v>
      </c>
      <c r="F3" s="21">
        <v>681573793</v>
      </c>
    </row>
    <row r="4" spans="1:6" ht="13.5">
      <c r="A4" t="s">
        <v>176</v>
      </c>
      <c r="B4" s="35" t="s">
        <v>267</v>
      </c>
      <c r="C4" s="1">
        <v>411843700</v>
      </c>
      <c r="D4">
        <v>484484555</v>
      </c>
      <c r="E4" s="1">
        <v>457785554</v>
      </c>
      <c r="F4">
        <v>506773592</v>
      </c>
    </row>
    <row r="5" spans="1:6" ht="13.5">
      <c r="A5" t="s">
        <v>177</v>
      </c>
      <c r="B5" s="46" t="s">
        <v>8</v>
      </c>
      <c r="C5" s="1">
        <f>C3-C4</f>
        <v>126128289</v>
      </c>
      <c r="D5" s="1">
        <f>D3-D4</f>
        <v>130846160</v>
      </c>
      <c r="E5" s="6">
        <f>E3-E4</f>
        <v>164785788</v>
      </c>
      <c r="F5" s="20">
        <f>F3-F4</f>
        <v>174800201</v>
      </c>
    </row>
    <row r="6" spans="1:6" ht="13.5">
      <c r="A6" t="s">
        <v>178</v>
      </c>
      <c r="B6" s="45" t="s">
        <v>56</v>
      </c>
      <c r="C6" s="1">
        <v>0</v>
      </c>
      <c r="D6" s="1">
        <v>0</v>
      </c>
      <c r="E6" s="1">
        <v>0</v>
      </c>
      <c r="F6" s="1">
        <v>0</v>
      </c>
    </row>
    <row r="7" spans="1:6" ht="13.5">
      <c r="A7" t="s">
        <v>179</v>
      </c>
      <c r="B7" s="45" t="s">
        <v>19</v>
      </c>
      <c r="C7" s="1">
        <v>0</v>
      </c>
      <c r="D7" s="1">
        <v>0</v>
      </c>
      <c r="E7" s="1">
        <v>0</v>
      </c>
      <c r="F7" s="1">
        <v>0</v>
      </c>
    </row>
    <row r="8" spans="1:6" ht="13.5">
      <c r="A8" t="s">
        <v>180</v>
      </c>
      <c r="B8" s="35" t="s">
        <v>268</v>
      </c>
      <c r="C8" s="1">
        <v>27550009</v>
      </c>
      <c r="D8" s="1">
        <v>29416294</v>
      </c>
      <c r="E8" s="1">
        <v>64810401</v>
      </c>
      <c r="F8" s="1">
        <v>88187127</v>
      </c>
    </row>
    <row r="9" spans="1:6" ht="13.5">
      <c r="A9" t="s">
        <v>181</v>
      </c>
      <c r="B9" s="45" t="s">
        <v>9</v>
      </c>
      <c r="C9" s="1">
        <v>0</v>
      </c>
      <c r="D9" s="1">
        <v>0</v>
      </c>
      <c r="E9" s="1">
        <v>0</v>
      </c>
      <c r="F9" s="1">
        <v>0</v>
      </c>
    </row>
    <row r="10" spans="1:6" ht="13.5">
      <c r="A10" t="s">
        <v>182</v>
      </c>
      <c r="B10" s="45" t="s">
        <v>10</v>
      </c>
      <c r="C10" s="1">
        <v>0</v>
      </c>
      <c r="D10" s="1">
        <v>0</v>
      </c>
      <c r="E10" s="1">
        <v>0</v>
      </c>
      <c r="F10" s="1">
        <v>0</v>
      </c>
    </row>
    <row r="11" spans="1:6" ht="13.5">
      <c r="A11" t="s">
        <v>183</v>
      </c>
      <c r="B11" s="45" t="s">
        <v>11</v>
      </c>
      <c r="C11" s="1">
        <v>0</v>
      </c>
      <c r="D11" s="1">
        <v>0</v>
      </c>
      <c r="E11" s="1">
        <v>0</v>
      </c>
      <c r="F11" s="1">
        <v>0</v>
      </c>
    </row>
    <row r="12" spans="1:6" ht="13.5">
      <c r="A12" t="s">
        <v>184</v>
      </c>
      <c r="B12" s="45" t="s">
        <v>12</v>
      </c>
      <c r="C12" s="1">
        <v>0</v>
      </c>
      <c r="D12" s="1">
        <v>0</v>
      </c>
      <c r="E12" s="1">
        <v>0</v>
      </c>
      <c r="F12" s="1">
        <v>0</v>
      </c>
    </row>
    <row r="13" spans="1:6" ht="13.5">
      <c r="A13" t="s">
        <v>185</v>
      </c>
      <c r="B13" s="45" t="s">
        <v>13</v>
      </c>
      <c r="C13" s="1">
        <v>0</v>
      </c>
      <c r="D13" s="1">
        <v>0</v>
      </c>
      <c r="E13" s="1">
        <v>0</v>
      </c>
      <c r="F13" s="1">
        <v>0</v>
      </c>
    </row>
    <row r="14" spans="1:6" ht="13.5">
      <c r="A14" t="s">
        <v>186</v>
      </c>
      <c r="B14" s="45" t="s">
        <v>28</v>
      </c>
      <c r="C14" s="1">
        <v>0</v>
      </c>
      <c r="D14" s="1">
        <v>0</v>
      </c>
      <c r="E14" s="1">
        <v>0</v>
      </c>
      <c r="F14" s="1">
        <v>0</v>
      </c>
    </row>
    <row r="15" spans="1:6" ht="13.5">
      <c r="A15" t="s">
        <v>187</v>
      </c>
      <c r="B15" s="35" t="s">
        <v>269</v>
      </c>
      <c r="C15" s="1">
        <v>18439932</v>
      </c>
      <c r="D15">
        <v>18699685</v>
      </c>
      <c r="E15" s="1">
        <v>18842563</v>
      </c>
      <c r="F15">
        <v>23651111</v>
      </c>
    </row>
    <row r="16" spans="1:6" ht="13.5">
      <c r="A16" t="s">
        <v>188</v>
      </c>
      <c r="B16" s="45" t="s">
        <v>16</v>
      </c>
      <c r="C16" s="1">
        <v>0</v>
      </c>
      <c r="D16" s="1">
        <v>0</v>
      </c>
      <c r="E16" s="1">
        <v>0</v>
      </c>
      <c r="F16" s="1">
        <v>0</v>
      </c>
    </row>
    <row r="17" spans="1:6" ht="13.5">
      <c r="A17" t="s">
        <v>189</v>
      </c>
      <c r="B17" s="45" t="s">
        <v>71</v>
      </c>
      <c r="C17" s="1">
        <v>0</v>
      </c>
      <c r="D17" s="1">
        <v>0</v>
      </c>
      <c r="E17" s="1">
        <v>0</v>
      </c>
      <c r="F17" s="1">
        <v>0</v>
      </c>
    </row>
    <row r="18" spans="1:6" ht="13.5">
      <c r="A18" t="s">
        <v>190</v>
      </c>
      <c r="B18" s="45" t="s">
        <v>77</v>
      </c>
      <c r="C18" s="1">
        <v>0</v>
      </c>
      <c r="D18" s="1">
        <v>0</v>
      </c>
      <c r="E18" s="15">
        <v>0</v>
      </c>
      <c r="F18" s="1">
        <v>0</v>
      </c>
    </row>
    <row r="19" spans="1:6" ht="13.5">
      <c r="A19" t="s">
        <v>191</v>
      </c>
      <c r="B19" s="46" t="s">
        <v>78</v>
      </c>
      <c r="C19" s="1">
        <v>0</v>
      </c>
      <c r="D19" s="1">
        <v>0</v>
      </c>
      <c r="E19" s="1">
        <v>0</v>
      </c>
      <c r="F19" s="1">
        <v>0</v>
      </c>
    </row>
    <row r="20" spans="1:6" ht="13.5">
      <c r="A20" t="s">
        <v>192</v>
      </c>
      <c r="B20" s="47" t="s">
        <v>84</v>
      </c>
      <c r="C20" s="1">
        <v>0</v>
      </c>
      <c r="D20" s="1">
        <v>0</v>
      </c>
      <c r="E20" s="15">
        <v>0</v>
      </c>
      <c r="F20" s="1">
        <v>0</v>
      </c>
    </row>
    <row r="21" spans="1:6" ht="13.5">
      <c r="A21" t="s">
        <v>193</v>
      </c>
      <c r="B21" s="46" t="s">
        <v>66</v>
      </c>
      <c r="C21" s="1">
        <f>C5-C8-C15</f>
        <v>80138348</v>
      </c>
      <c r="D21" s="1">
        <f>D5-D8-D15</f>
        <v>82730181</v>
      </c>
      <c r="E21" s="15">
        <f>E5-E8-E15</f>
        <v>81132824</v>
      </c>
      <c r="F21" s="1">
        <f>F5-F8-F15</f>
        <v>62961963</v>
      </c>
    </row>
    <row r="22" spans="1:14" s="23" customFormat="1" ht="13.5">
      <c r="A22" t="s">
        <v>194</v>
      </c>
      <c r="B22" s="52" t="s">
        <v>270</v>
      </c>
      <c r="C22" s="50">
        <v>3577449</v>
      </c>
      <c r="D22" s="50">
        <v>3900298</v>
      </c>
      <c r="E22" s="50">
        <v>4082161</v>
      </c>
      <c r="F22" s="50">
        <v>3249183</v>
      </c>
      <c r="G22" s="51"/>
      <c r="H22" s="51"/>
      <c r="I22" s="51"/>
      <c r="J22" s="51"/>
      <c r="K22" s="51"/>
      <c r="L22" s="51"/>
      <c r="M22" s="51"/>
      <c r="N22" s="51"/>
    </row>
    <row r="23" spans="1:14" s="23" customFormat="1" ht="13.5">
      <c r="A23" t="s">
        <v>195</v>
      </c>
      <c r="B23" s="49" t="s">
        <v>74</v>
      </c>
      <c r="C23" s="50">
        <v>0</v>
      </c>
      <c r="D23" s="50">
        <v>0</v>
      </c>
      <c r="E23" s="50">
        <v>0</v>
      </c>
      <c r="F23" s="50">
        <v>0</v>
      </c>
      <c r="G23" s="51"/>
      <c r="H23" s="51"/>
      <c r="I23" s="51"/>
      <c r="J23" s="51"/>
      <c r="K23" s="51"/>
      <c r="L23" s="51"/>
      <c r="M23" s="51"/>
      <c r="N23" s="51"/>
    </row>
    <row r="24" spans="1:6" ht="13.5">
      <c r="A24" t="s">
        <v>196</v>
      </c>
      <c r="B24" s="45" t="s">
        <v>26</v>
      </c>
      <c r="C24" s="1">
        <v>0</v>
      </c>
      <c r="D24" s="1">
        <v>0</v>
      </c>
      <c r="E24" s="15">
        <v>0</v>
      </c>
      <c r="F24" s="1">
        <v>0</v>
      </c>
    </row>
    <row r="25" spans="1:6" ht="13.5">
      <c r="A25" t="s">
        <v>197</v>
      </c>
      <c r="B25" s="53" t="s">
        <v>271</v>
      </c>
      <c r="C25" s="15">
        <v>30787024</v>
      </c>
      <c r="D25" s="1">
        <v>33567694</v>
      </c>
      <c r="E25" s="15">
        <v>28339696</v>
      </c>
      <c r="F25" s="1">
        <v>40039712</v>
      </c>
    </row>
    <row r="26" spans="1:6" ht="13.5">
      <c r="A26" t="s">
        <v>198</v>
      </c>
      <c r="B26" s="53" t="s">
        <v>272</v>
      </c>
      <c r="C26" s="15">
        <v>18131423</v>
      </c>
      <c r="D26" s="1">
        <v>21650392</v>
      </c>
      <c r="E26" s="15">
        <v>20626830</v>
      </c>
      <c r="F26" s="1">
        <v>33977308</v>
      </c>
    </row>
    <row r="27" spans="1:6" ht="13.5">
      <c r="A27" t="s">
        <v>199</v>
      </c>
      <c r="B27" s="48" t="s">
        <v>85</v>
      </c>
      <c r="C27" s="1">
        <v>0</v>
      </c>
      <c r="D27" s="1">
        <v>0</v>
      </c>
      <c r="E27" s="15">
        <v>0</v>
      </c>
      <c r="F27" s="1">
        <v>0</v>
      </c>
    </row>
    <row r="28" spans="1:6" ht="13.5">
      <c r="A28" t="s">
        <v>200</v>
      </c>
      <c r="B28" s="45" t="s">
        <v>27</v>
      </c>
      <c r="C28" s="1">
        <v>0</v>
      </c>
      <c r="D28" s="1">
        <v>0</v>
      </c>
      <c r="E28" s="15">
        <v>0</v>
      </c>
      <c r="F28" s="1">
        <v>0</v>
      </c>
    </row>
    <row r="29" spans="1:6" ht="13.5">
      <c r="A29" t="s">
        <v>201</v>
      </c>
      <c r="B29" s="54" t="s">
        <v>273</v>
      </c>
      <c r="C29" s="15">
        <v>7643676</v>
      </c>
      <c r="D29" s="1">
        <v>11093380</v>
      </c>
      <c r="E29" s="15">
        <v>12305433</v>
      </c>
      <c r="F29" s="1">
        <v>11333276</v>
      </c>
    </row>
    <row r="30" spans="1:6" ht="13.5">
      <c r="A30" t="s">
        <v>202</v>
      </c>
      <c r="B30" s="45" t="s">
        <v>16</v>
      </c>
      <c r="C30" s="1">
        <v>0</v>
      </c>
      <c r="D30" s="1">
        <v>0</v>
      </c>
      <c r="E30" s="15">
        <v>0</v>
      </c>
      <c r="F30" s="1">
        <v>0</v>
      </c>
    </row>
    <row r="31" spans="1:6" ht="13.5">
      <c r="A31" t="s">
        <v>203</v>
      </c>
      <c r="B31" s="45" t="s">
        <v>14</v>
      </c>
      <c r="C31" s="1">
        <v>0</v>
      </c>
      <c r="D31" s="1">
        <v>0</v>
      </c>
      <c r="E31" s="15">
        <v>0</v>
      </c>
      <c r="F31" s="1">
        <v>0</v>
      </c>
    </row>
    <row r="32" spans="1:6" ht="13.5">
      <c r="A32" t="s">
        <v>204</v>
      </c>
      <c r="B32" s="45" t="s">
        <v>15</v>
      </c>
      <c r="C32" s="1">
        <v>0</v>
      </c>
      <c r="D32" s="1">
        <v>0</v>
      </c>
      <c r="E32" s="15">
        <v>0</v>
      </c>
      <c r="F32" s="1">
        <v>0</v>
      </c>
    </row>
    <row r="33" spans="1:6" ht="13.5">
      <c r="A33" t="s">
        <v>205</v>
      </c>
      <c r="B33" s="45" t="s">
        <v>47</v>
      </c>
      <c r="C33" s="1">
        <v>0</v>
      </c>
      <c r="D33" s="1">
        <v>0</v>
      </c>
      <c r="E33" s="15">
        <v>0</v>
      </c>
      <c r="F33" s="1">
        <v>0</v>
      </c>
    </row>
    <row r="34" spans="1:6" ht="13.5">
      <c r="A34" t="s">
        <v>206</v>
      </c>
      <c r="B34" s="45" t="s">
        <v>90</v>
      </c>
      <c r="C34" s="1">
        <v>0</v>
      </c>
      <c r="D34" s="1">
        <v>0</v>
      </c>
      <c r="E34" s="1">
        <v>0</v>
      </c>
      <c r="F34" s="1">
        <v>0</v>
      </c>
    </row>
    <row r="35" spans="1:6" ht="13.5">
      <c r="A35" t="s">
        <v>207</v>
      </c>
      <c r="B35" s="45" t="s">
        <v>91</v>
      </c>
      <c r="C35" s="1">
        <v>0</v>
      </c>
      <c r="D35" s="1">
        <v>0</v>
      </c>
      <c r="E35" s="1">
        <v>0</v>
      </c>
      <c r="F35" s="1">
        <v>0</v>
      </c>
    </row>
    <row r="36" spans="1:6" ht="13.5">
      <c r="A36" t="s">
        <v>208</v>
      </c>
      <c r="B36" s="45" t="s">
        <v>46</v>
      </c>
      <c r="C36" s="1">
        <v>0</v>
      </c>
      <c r="D36" s="1">
        <v>0</v>
      </c>
      <c r="E36" s="15">
        <v>0</v>
      </c>
      <c r="F36" s="1">
        <v>0</v>
      </c>
    </row>
    <row r="37" spans="1:6" ht="13.5">
      <c r="A37" t="s">
        <v>209</v>
      </c>
      <c r="B37" s="49" t="s">
        <v>86</v>
      </c>
      <c r="C37" s="1">
        <v>0</v>
      </c>
      <c r="D37" s="1">
        <v>0</v>
      </c>
      <c r="E37" s="15">
        <v>0</v>
      </c>
      <c r="F37" s="1">
        <v>0</v>
      </c>
    </row>
    <row r="38" spans="1:6" ht="13.5">
      <c r="A38" t="s">
        <v>210</v>
      </c>
      <c r="B38" s="46" t="s">
        <v>20</v>
      </c>
      <c r="C38" s="1">
        <f>C21-C22-C25+C26+C29</f>
        <v>71548974</v>
      </c>
      <c r="D38" s="1">
        <f>D21-D22-D25+D26+D29</f>
        <v>78005961</v>
      </c>
      <c r="E38" s="15">
        <f>E21-E22-E25+E26+E29</f>
        <v>81643230</v>
      </c>
      <c r="F38" s="1">
        <f>F21-F22-F25+F26+F29</f>
        <v>64983652</v>
      </c>
    </row>
    <row r="39" spans="1:6" ht="13.5">
      <c r="A39" t="s">
        <v>211</v>
      </c>
      <c r="B39" s="45" t="s">
        <v>21</v>
      </c>
      <c r="C39" s="15">
        <v>16229825</v>
      </c>
      <c r="D39" s="1">
        <v>19497071</v>
      </c>
      <c r="E39" s="15">
        <v>19893588</v>
      </c>
      <c r="F39" s="1">
        <v>17838919</v>
      </c>
    </row>
    <row r="40" spans="1:6" ht="13.5">
      <c r="A40" t="s">
        <v>212</v>
      </c>
      <c r="B40" s="46" t="s">
        <v>29</v>
      </c>
      <c r="C40" s="1">
        <f>C38-C39</f>
        <v>55319149</v>
      </c>
      <c r="D40" s="1">
        <f>D38-D39</f>
        <v>58508890</v>
      </c>
      <c r="E40" s="15">
        <f>E38-E39</f>
        <v>61749642</v>
      </c>
      <c r="F40" s="1">
        <f>F38-F39</f>
        <v>47144733</v>
      </c>
    </row>
    <row r="41" spans="1:6" ht="13.5">
      <c r="A41" t="s">
        <v>213</v>
      </c>
      <c r="B41" s="45" t="s">
        <v>17</v>
      </c>
      <c r="C41" s="1">
        <v>0</v>
      </c>
      <c r="D41" s="1">
        <v>0</v>
      </c>
      <c r="E41" s="15">
        <v>0</v>
      </c>
      <c r="F41" s="1">
        <v>0</v>
      </c>
    </row>
    <row r="42" spans="1:6" ht="13.5">
      <c r="A42" t="s">
        <v>214</v>
      </c>
      <c r="B42" s="45" t="s">
        <v>30</v>
      </c>
      <c r="C42" s="1">
        <v>0</v>
      </c>
      <c r="D42" s="1">
        <v>0</v>
      </c>
      <c r="E42" s="15">
        <v>0</v>
      </c>
      <c r="F42" s="1">
        <v>0</v>
      </c>
    </row>
    <row r="43" spans="1:6" ht="13.5">
      <c r="A43" t="s">
        <v>217</v>
      </c>
      <c r="B43" s="45" t="s">
        <v>18</v>
      </c>
      <c r="C43" s="24">
        <f>'Balance Sheet'!C37/10</f>
        <v>7208160</v>
      </c>
      <c r="D43" s="24">
        <f>'Balance Sheet'!D37/10</f>
        <v>7208160</v>
      </c>
      <c r="E43" s="24">
        <f>'Balance Sheet'!E37/10</f>
        <v>7208160</v>
      </c>
      <c r="F43" s="24">
        <f>'Balance Sheet'!F37/10</f>
        <v>7208160</v>
      </c>
    </row>
    <row r="44" spans="1:6" ht="13.5">
      <c r="A44" t="s">
        <v>215</v>
      </c>
      <c r="B44" s="45" t="s">
        <v>87</v>
      </c>
      <c r="C44" s="25">
        <f>C40/C43</f>
        <v>7.674517352555992</v>
      </c>
      <c r="D44" s="25">
        <f>D40/D43</f>
        <v>8.117035415418082</v>
      </c>
      <c r="E44" s="25">
        <f>E40/E43</f>
        <v>8.566630318971832</v>
      </c>
      <c r="F44" s="25">
        <f>F40/F43</f>
        <v>6.54046705400546</v>
      </c>
    </row>
    <row r="45" spans="1:6" ht="13.5">
      <c r="A45" t="s">
        <v>216</v>
      </c>
      <c r="B45" s="45" t="s">
        <v>88</v>
      </c>
      <c r="C45" s="1">
        <v>0</v>
      </c>
      <c r="D45" s="1">
        <v>0</v>
      </c>
      <c r="E45" s="15">
        <v>0</v>
      </c>
      <c r="F45" s="1">
        <v>0</v>
      </c>
    </row>
    <row r="46" spans="2:6" ht="13.5">
      <c r="B46" s="11"/>
      <c r="C46" s="12"/>
      <c r="D46" s="12"/>
      <c r="E46" s="12"/>
      <c r="F46" s="12"/>
    </row>
    <row r="47" ht="13.5">
      <c r="B47" s="5"/>
    </row>
    <row r="48" spans="2:5" ht="13.5">
      <c r="B48" s="5"/>
      <c r="C48"/>
      <c r="D48"/>
      <c r="E48"/>
    </row>
    <row r="49" spans="2:5" ht="13.5">
      <c r="B49" s="5"/>
      <c r="C49"/>
      <c r="D49"/>
      <c r="E49"/>
    </row>
    <row r="50" spans="2:5" ht="13.5">
      <c r="B50" s="5"/>
      <c r="C50"/>
      <c r="D50"/>
      <c r="E50"/>
    </row>
    <row r="51" spans="2:5" ht="13.5">
      <c r="B51" s="5"/>
      <c r="C51"/>
      <c r="D51"/>
      <c r="E51"/>
    </row>
    <row r="52" spans="2:5" ht="13.5">
      <c r="B52" s="5"/>
      <c r="C52"/>
      <c r="D52"/>
      <c r="E52"/>
    </row>
    <row r="53" spans="2:5" ht="13.5">
      <c r="B53" s="5"/>
      <c r="C53"/>
      <c r="D53"/>
      <c r="E53"/>
    </row>
    <row r="54" spans="2:5" ht="13.5">
      <c r="B54" s="5"/>
      <c r="C54"/>
      <c r="D54"/>
      <c r="E54"/>
    </row>
    <row r="55" spans="2:5" ht="13.5">
      <c r="B55" s="5"/>
      <c r="C55"/>
      <c r="D55"/>
      <c r="E55"/>
    </row>
    <row r="56" spans="2:5" ht="13.5">
      <c r="B56" s="5"/>
      <c r="C56"/>
      <c r="D56"/>
      <c r="E56"/>
    </row>
    <row r="57" spans="2:5" ht="13.5">
      <c r="B57" s="5"/>
      <c r="C57"/>
      <c r="D57"/>
      <c r="E57"/>
    </row>
    <row r="58" spans="2:5" ht="13.5">
      <c r="B58" s="5"/>
      <c r="C58"/>
      <c r="D58"/>
      <c r="E58"/>
    </row>
    <row r="59" spans="2:5" ht="13.5">
      <c r="B59" s="5"/>
      <c r="C59"/>
      <c r="D59"/>
      <c r="E59"/>
    </row>
    <row r="60" spans="2:5" ht="13.5">
      <c r="B60" s="5"/>
      <c r="C60"/>
      <c r="D60"/>
      <c r="E60"/>
    </row>
    <row r="61" spans="2:5" ht="13.5">
      <c r="B61" s="5"/>
      <c r="C61"/>
      <c r="D61"/>
      <c r="E61"/>
    </row>
    <row r="62" spans="2:5" ht="13.5">
      <c r="B62" s="5"/>
      <c r="C62"/>
      <c r="D62"/>
      <c r="E62"/>
    </row>
    <row r="63" spans="2:5" ht="13.5">
      <c r="B63" s="5"/>
      <c r="C63"/>
      <c r="D63"/>
      <c r="E63"/>
    </row>
    <row r="64" spans="2:5" ht="13.5">
      <c r="B64" s="5"/>
      <c r="C64"/>
      <c r="D64"/>
      <c r="E64"/>
    </row>
    <row r="65" spans="2:5" ht="13.5">
      <c r="B65" s="5"/>
      <c r="C65"/>
      <c r="D65"/>
      <c r="E65"/>
    </row>
    <row r="66" spans="2:5" ht="13.5">
      <c r="B66" s="5"/>
      <c r="C66"/>
      <c r="D66"/>
      <c r="E66"/>
    </row>
    <row r="67" spans="2:5" ht="13.5">
      <c r="B67" s="5"/>
      <c r="C67"/>
      <c r="D67"/>
      <c r="E67"/>
    </row>
    <row r="68" spans="2:5" ht="13.5">
      <c r="B68" s="5"/>
      <c r="C68"/>
      <c r="D68"/>
      <c r="E68"/>
    </row>
    <row r="69" spans="2:5" ht="13.5">
      <c r="B69" s="5"/>
      <c r="C69"/>
      <c r="D69"/>
      <c r="E69"/>
    </row>
    <row r="70" spans="2:5" ht="13.5">
      <c r="B70" s="5"/>
      <c r="C70"/>
      <c r="D70"/>
      <c r="E70"/>
    </row>
    <row r="71" spans="2:5" ht="13.5">
      <c r="B71" s="5"/>
      <c r="C71"/>
      <c r="D71"/>
      <c r="E71"/>
    </row>
    <row r="72" spans="2:5" ht="13.5">
      <c r="B72" s="5"/>
      <c r="C72"/>
      <c r="D72"/>
      <c r="E72"/>
    </row>
    <row r="73" spans="2:5" ht="13.5">
      <c r="B73" s="5"/>
      <c r="C73"/>
      <c r="D73"/>
      <c r="E73"/>
    </row>
    <row r="74" spans="2:5" ht="13.5">
      <c r="B74" s="5"/>
      <c r="C74"/>
      <c r="D74"/>
      <c r="E74"/>
    </row>
    <row r="75" spans="2:5" ht="13.5">
      <c r="B75" s="5"/>
      <c r="C75"/>
      <c r="D75"/>
      <c r="E75"/>
    </row>
    <row r="76" spans="2:5" ht="13.5">
      <c r="B76" s="5"/>
      <c r="C76"/>
      <c r="D76"/>
      <c r="E76"/>
    </row>
    <row r="77" spans="2:5" ht="13.5">
      <c r="B77" s="5"/>
      <c r="C77"/>
      <c r="D77"/>
      <c r="E77"/>
    </row>
    <row r="78" spans="2:5" ht="13.5">
      <c r="B78" s="5"/>
      <c r="C78"/>
      <c r="D78"/>
      <c r="E78"/>
    </row>
    <row r="79" spans="2:5" ht="13.5">
      <c r="B79" s="5"/>
      <c r="C79"/>
      <c r="D79"/>
      <c r="E79"/>
    </row>
    <row r="80" spans="2:5" ht="13.5">
      <c r="B80" s="5"/>
      <c r="C80"/>
      <c r="D80"/>
      <c r="E80"/>
    </row>
    <row r="81" spans="2:5" ht="13.5">
      <c r="B81" s="5"/>
      <c r="C81"/>
      <c r="D81"/>
      <c r="E81"/>
    </row>
    <row r="82" spans="2:5" ht="13.5">
      <c r="B82" s="5"/>
      <c r="C82"/>
      <c r="D82"/>
      <c r="E82"/>
    </row>
    <row r="83" spans="2:5" ht="13.5">
      <c r="B83" s="5"/>
      <c r="C83"/>
      <c r="D83"/>
      <c r="E83"/>
    </row>
    <row r="84" spans="2:5" ht="13.5">
      <c r="B84" s="5"/>
      <c r="C84"/>
      <c r="D84"/>
      <c r="E84"/>
    </row>
    <row r="85" spans="2:5" ht="13.5">
      <c r="B85" s="5"/>
      <c r="C85"/>
      <c r="D85"/>
      <c r="E85"/>
    </row>
    <row r="86" spans="2:5" ht="13.5">
      <c r="B86" s="5"/>
      <c r="C86"/>
      <c r="D86"/>
      <c r="E86"/>
    </row>
    <row r="87" spans="2:5" ht="13.5">
      <c r="B87" s="5"/>
      <c r="C87"/>
      <c r="D87"/>
      <c r="E87"/>
    </row>
    <row r="88" spans="2:5" ht="13.5">
      <c r="B88" s="5"/>
      <c r="C88"/>
      <c r="D88"/>
      <c r="E88"/>
    </row>
    <row r="89" spans="2:5" ht="13.5">
      <c r="B89" s="5"/>
      <c r="C89"/>
      <c r="D89"/>
      <c r="E89"/>
    </row>
    <row r="90" spans="2:5" ht="13.5">
      <c r="B90" s="5"/>
      <c r="C90"/>
      <c r="D90"/>
      <c r="E90"/>
    </row>
    <row r="91" spans="2:5" ht="13.5">
      <c r="B91" s="5"/>
      <c r="C91"/>
      <c r="D91"/>
      <c r="E91"/>
    </row>
    <row r="92" spans="2:5" ht="13.5">
      <c r="B92" s="5"/>
      <c r="C92"/>
      <c r="D92"/>
      <c r="E92"/>
    </row>
    <row r="93" spans="2:5" ht="13.5">
      <c r="B93" s="5"/>
      <c r="C93"/>
      <c r="D93"/>
      <c r="E93"/>
    </row>
    <row r="94" spans="2:5" ht="13.5">
      <c r="B94" s="5"/>
      <c r="C94"/>
      <c r="D94"/>
      <c r="E94"/>
    </row>
    <row r="95" spans="2:5" ht="13.5">
      <c r="B95" s="5"/>
      <c r="C95"/>
      <c r="D95"/>
      <c r="E95"/>
    </row>
    <row r="96" spans="2:5" ht="13.5">
      <c r="B96" s="5"/>
      <c r="C96"/>
      <c r="D96"/>
      <c r="E96"/>
    </row>
    <row r="97" spans="2:5" ht="13.5">
      <c r="B97" s="5"/>
      <c r="C97"/>
      <c r="D97"/>
      <c r="E97"/>
    </row>
    <row r="98" spans="2:5" ht="13.5">
      <c r="B98" s="5"/>
      <c r="C98"/>
      <c r="D98"/>
      <c r="E98"/>
    </row>
    <row r="99" spans="2:5" ht="13.5">
      <c r="B99" s="5"/>
      <c r="C99"/>
      <c r="D99"/>
      <c r="E99"/>
    </row>
    <row r="100" spans="2:5" ht="13.5">
      <c r="B100" s="5"/>
      <c r="C100"/>
      <c r="D100"/>
      <c r="E100"/>
    </row>
    <row r="101" spans="2:5" ht="13.5">
      <c r="B101" s="5"/>
      <c r="C101"/>
      <c r="D101"/>
      <c r="E101"/>
    </row>
    <row r="102" spans="2:5" ht="13.5">
      <c r="B102" s="5"/>
      <c r="C102"/>
      <c r="D102"/>
      <c r="E102"/>
    </row>
    <row r="103" spans="2:5" ht="13.5">
      <c r="B103" s="5"/>
      <c r="C103"/>
      <c r="D103"/>
      <c r="E103"/>
    </row>
    <row r="104" spans="2:5" ht="13.5">
      <c r="B104" s="5"/>
      <c r="C104"/>
      <c r="D104"/>
      <c r="E104"/>
    </row>
    <row r="105" spans="2:5" ht="13.5">
      <c r="B105" s="5"/>
      <c r="C105"/>
      <c r="D105"/>
      <c r="E105"/>
    </row>
    <row r="106" spans="2:5" ht="13.5">
      <c r="B106" s="5"/>
      <c r="C106"/>
      <c r="D106"/>
      <c r="E106"/>
    </row>
    <row r="107" spans="2:5" ht="13.5">
      <c r="B107" s="5"/>
      <c r="C107"/>
      <c r="D107"/>
      <c r="E107"/>
    </row>
    <row r="108" spans="2:5" ht="13.5">
      <c r="B108" s="5"/>
      <c r="C108"/>
      <c r="D108"/>
      <c r="E108"/>
    </row>
    <row r="109" spans="2:5" ht="13.5">
      <c r="B109" s="5"/>
      <c r="C109"/>
      <c r="D109"/>
      <c r="E109"/>
    </row>
    <row r="110" spans="2:5" ht="13.5">
      <c r="B110" s="5"/>
      <c r="C110"/>
      <c r="D110"/>
      <c r="E110"/>
    </row>
    <row r="111" spans="2:5" ht="13.5">
      <c r="B111" s="5"/>
      <c r="C111"/>
      <c r="D111"/>
      <c r="E111"/>
    </row>
    <row r="112" spans="2:5" ht="13.5">
      <c r="B112" s="5"/>
      <c r="C112"/>
      <c r="D112"/>
      <c r="E112"/>
    </row>
    <row r="113" spans="2:5" ht="13.5">
      <c r="B113" s="5"/>
      <c r="C113"/>
      <c r="D113"/>
      <c r="E113"/>
    </row>
    <row r="114" spans="2:5" ht="13.5">
      <c r="B114" s="5"/>
      <c r="C114"/>
      <c r="D114"/>
      <c r="E114"/>
    </row>
    <row r="115" spans="2:5" ht="13.5">
      <c r="B115" s="5"/>
      <c r="C115"/>
      <c r="D115"/>
      <c r="E115"/>
    </row>
    <row r="116" spans="2:5" ht="13.5">
      <c r="B116" s="5"/>
      <c r="C116"/>
      <c r="D116"/>
      <c r="E116"/>
    </row>
    <row r="117" spans="2:5" ht="13.5">
      <c r="B117" s="5"/>
      <c r="C117"/>
      <c r="D117"/>
      <c r="E117"/>
    </row>
    <row r="118" spans="2:5" ht="13.5">
      <c r="B118" s="5"/>
      <c r="C118"/>
      <c r="D118"/>
      <c r="E118"/>
    </row>
    <row r="119" spans="2:5" ht="13.5">
      <c r="B119" s="5"/>
      <c r="C119"/>
      <c r="D119"/>
      <c r="E119"/>
    </row>
    <row r="120" spans="2:5" ht="13.5">
      <c r="B120" s="5"/>
      <c r="C120"/>
      <c r="D120"/>
      <c r="E120"/>
    </row>
    <row r="121" spans="2:5" ht="13.5">
      <c r="B121" s="5"/>
      <c r="C121"/>
      <c r="D121"/>
      <c r="E121"/>
    </row>
    <row r="122" spans="2:5" ht="13.5">
      <c r="B122" s="5"/>
      <c r="C122"/>
      <c r="D122"/>
      <c r="E122"/>
    </row>
    <row r="123" spans="2:5" ht="13.5">
      <c r="B123" s="5"/>
      <c r="C123"/>
      <c r="D123"/>
      <c r="E123"/>
    </row>
    <row r="124" spans="2:5" ht="13.5">
      <c r="B124" s="5"/>
      <c r="C124"/>
      <c r="D124"/>
      <c r="E124"/>
    </row>
    <row r="125" spans="2:5" ht="13.5">
      <c r="B125" s="5"/>
      <c r="C125"/>
      <c r="D125"/>
      <c r="E125"/>
    </row>
    <row r="126" spans="2:5" ht="13.5">
      <c r="B126" s="5"/>
      <c r="C126"/>
      <c r="D126"/>
      <c r="E126"/>
    </row>
    <row r="127" spans="2:5" ht="13.5">
      <c r="B127" s="5"/>
      <c r="C127"/>
      <c r="D127"/>
      <c r="E127"/>
    </row>
    <row r="128" spans="2:5" ht="13.5">
      <c r="B128" s="5"/>
      <c r="C128"/>
      <c r="D128"/>
      <c r="E128"/>
    </row>
    <row r="129" spans="2:5" ht="13.5">
      <c r="B129" s="5"/>
      <c r="C129"/>
      <c r="D129"/>
      <c r="E129"/>
    </row>
    <row r="130" spans="2:5" ht="13.5">
      <c r="B130" s="5"/>
      <c r="C130"/>
      <c r="D130"/>
      <c r="E130"/>
    </row>
    <row r="131" spans="2:5" ht="13.5">
      <c r="B131" s="5"/>
      <c r="C131"/>
      <c r="D131"/>
      <c r="E131"/>
    </row>
    <row r="132" spans="2:5" ht="13.5">
      <c r="B132" s="5"/>
      <c r="C132"/>
      <c r="D132"/>
      <c r="E132"/>
    </row>
    <row r="133" spans="2:5" ht="13.5">
      <c r="B133" s="5"/>
      <c r="C133"/>
      <c r="D133"/>
      <c r="E133"/>
    </row>
    <row r="134" spans="2:5" ht="13.5">
      <c r="B134" s="5"/>
      <c r="C134"/>
      <c r="D134"/>
      <c r="E134"/>
    </row>
    <row r="135" spans="2:5" ht="13.5">
      <c r="B135" s="5"/>
      <c r="C135"/>
      <c r="D135"/>
      <c r="E135"/>
    </row>
    <row r="136" spans="2:5" ht="13.5">
      <c r="B136" s="5"/>
      <c r="C136"/>
      <c r="D136"/>
      <c r="E136"/>
    </row>
    <row r="137" spans="2:5" ht="13.5">
      <c r="B137" s="5"/>
      <c r="C137"/>
      <c r="D137"/>
      <c r="E137"/>
    </row>
    <row r="138" spans="2:5" ht="13.5">
      <c r="B138" s="5"/>
      <c r="C138"/>
      <c r="D138"/>
      <c r="E138"/>
    </row>
    <row r="139" spans="2:5" ht="13.5">
      <c r="B139" s="5"/>
      <c r="C139"/>
      <c r="D139"/>
      <c r="E139"/>
    </row>
    <row r="140" spans="2:5" ht="13.5">
      <c r="B140" s="7"/>
      <c r="C140"/>
      <c r="D140"/>
      <c r="E140"/>
    </row>
    <row r="141" spans="2:5" ht="13.5">
      <c r="B141" s="7"/>
      <c r="C141"/>
      <c r="D141"/>
      <c r="E141"/>
    </row>
    <row r="142" spans="2:5" ht="15">
      <c r="B142" s="13"/>
      <c r="C142"/>
      <c r="D142"/>
      <c r="E142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B20" sqref="B20"/>
    </sheetView>
  </sheetViews>
  <sheetFormatPr defaultColWidth="8.8515625" defaultRowHeight="15"/>
  <cols>
    <col min="1" max="1" width="38.140625" style="0" customWidth="1"/>
    <col min="2" max="2" width="10.00390625" style="0" bestFit="1" customWidth="1"/>
    <col min="3" max="4" width="11.00390625" style="0" customWidth="1"/>
    <col min="5" max="5" width="10.7109375" style="0" bestFit="1" customWidth="1"/>
  </cols>
  <sheetData>
    <row r="1" spans="1:5" ht="13.5">
      <c r="A1" s="36" t="s">
        <v>240</v>
      </c>
      <c r="B1" s="36">
        <v>2009</v>
      </c>
      <c r="C1" s="36">
        <v>2010</v>
      </c>
      <c r="D1" s="36">
        <v>2011</v>
      </c>
      <c r="E1" s="36">
        <v>2012</v>
      </c>
    </row>
    <row r="2" spans="1:5" ht="13.5">
      <c r="A2" t="s">
        <v>241</v>
      </c>
      <c r="B2">
        <f>'Balance Sheet'!C4+'Balance Sheet'!C5+'Balance Sheet'!C13+'Balance Sheet'!C14+'Balance Sheet'!C17+'Balance Sheet'!C21+'Balance Sheet'!C22+'Balance Sheet'!C27+'Balance Sheet'!C29+'Balance Sheet'!C31</f>
        <v>710477495</v>
      </c>
      <c r="C2">
        <f>'Balance Sheet'!D4+'Balance Sheet'!D5+'Balance Sheet'!D13+'Balance Sheet'!D14+'Balance Sheet'!D17+'Balance Sheet'!D21+'Balance Sheet'!D22+'Balance Sheet'!D27+'Balance Sheet'!D29+'Balance Sheet'!D31</f>
        <v>647074455</v>
      </c>
      <c r="D2">
        <f>'Balance Sheet'!E4+'Balance Sheet'!E5+'Balance Sheet'!E13+'Balance Sheet'!E14+'Balance Sheet'!E17+'Balance Sheet'!E21+'Balance Sheet'!E22+'Balance Sheet'!E27+'Balance Sheet'!E29+'Balance Sheet'!E31</f>
        <v>1523506021</v>
      </c>
      <c r="E2">
        <f>'Balance Sheet'!F4+'Balance Sheet'!F5+'Balance Sheet'!F13+'Balance Sheet'!F14+'Balance Sheet'!F17+'Balance Sheet'!F21+'Balance Sheet'!F22+'Balance Sheet'!F27+'Balance Sheet'!F29+'Balance Sheet'!F31</f>
        <v>1374208546</v>
      </c>
    </row>
    <row r="3" spans="1:5" ht="13.5">
      <c r="A3" t="s">
        <v>242</v>
      </c>
      <c r="B3">
        <f>'Balance Sheet'!C56+'Balance Sheet'!C57+'Balance Sheet'!C69+'Balance Sheet'!C74+'Balance Sheet'!C78</f>
        <v>199528534</v>
      </c>
      <c r="C3">
        <f>'Balance Sheet'!D56+'Balance Sheet'!D57+'Balance Sheet'!D69+'Balance Sheet'!D74+'Balance Sheet'!D78</f>
        <v>202209942</v>
      </c>
      <c r="D3">
        <f>'Balance Sheet'!E56+'Balance Sheet'!E57+'Balance Sheet'!E69+'Balance Sheet'!E74+'Balance Sheet'!E78</f>
        <v>202414921</v>
      </c>
      <c r="E3">
        <f>'Balance Sheet'!F56+'Balance Sheet'!F57+'Balance Sheet'!F69+'Balance Sheet'!F74+'Balance Sheet'!F78</f>
        <v>251047445</v>
      </c>
    </row>
    <row r="4" spans="1:5" ht="13.5">
      <c r="A4" t="s">
        <v>243</v>
      </c>
      <c r="B4">
        <f>'Balance Sheet'!C12</f>
        <v>1929289</v>
      </c>
      <c r="C4">
        <f>'Balance Sheet'!D12</f>
        <v>2240969</v>
      </c>
      <c r="D4">
        <f>'Balance Sheet'!E12</f>
        <v>2049302</v>
      </c>
      <c r="E4">
        <f>'Balance Sheet'!F12</f>
        <v>2988119</v>
      </c>
    </row>
    <row r="5" spans="1:5" ht="13.5">
      <c r="A5" t="s">
        <v>325</v>
      </c>
      <c r="B5">
        <f>'Balance Sheet'!C54+'Balance Sheet'!C71+'Balance Sheet'!C77</f>
        <v>240334940</v>
      </c>
      <c r="C5">
        <f>'Balance Sheet'!D54+'Balance Sheet'!D71+'Balance Sheet'!D77</f>
        <v>141281842</v>
      </c>
      <c r="D5">
        <f>'Balance Sheet'!E54+'Balance Sheet'!E71+'Balance Sheet'!E77</f>
        <v>202401558</v>
      </c>
      <c r="E5">
        <f>'Balance Sheet'!F54+'Balance Sheet'!F71+'Balance Sheet'!F77</f>
        <v>302297752</v>
      </c>
    </row>
    <row r="6" spans="1:5" ht="13.5">
      <c r="A6" t="s">
        <v>244</v>
      </c>
      <c r="B6">
        <f>B2-B3</f>
        <v>510948961</v>
      </c>
      <c r="C6">
        <f>C2-C3</f>
        <v>444864513</v>
      </c>
      <c r="D6">
        <f>D2-D3</f>
        <v>1321091100</v>
      </c>
      <c r="E6">
        <f>E2-E3</f>
        <v>1123161101</v>
      </c>
    </row>
    <row r="7" spans="1:5" ht="13.5">
      <c r="A7" t="s">
        <v>245</v>
      </c>
      <c r="B7">
        <f>B5-B4</f>
        <v>238405651</v>
      </c>
      <c r="C7">
        <f>C5-C4</f>
        <v>139040873</v>
      </c>
      <c r="D7">
        <f>D5-D4</f>
        <v>200352256</v>
      </c>
      <c r="E7">
        <f>E5-E4</f>
        <v>299309633</v>
      </c>
    </row>
    <row r="8" spans="1:5" ht="13.5">
      <c r="A8" t="s">
        <v>248</v>
      </c>
      <c r="B8">
        <f>'Balance Sheet'!C52</f>
        <v>272543310</v>
      </c>
      <c r="C8">
        <f>'Balance Sheet'!D52</f>
        <v>305823640</v>
      </c>
      <c r="D8">
        <f>'Balance Sheet'!E52</f>
        <v>1120738844</v>
      </c>
      <c r="E8">
        <f>'Balance Sheet'!F52</f>
        <v>823851468</v>
      </c>
    </row>
    <row r="9" spans="1:5" ht="13.5">
      <c r="A9" t="s">
        <v>246</v>
      </c>
      <c r="B9">
        <f>B7/B8</f>
        <v>0.8747440948009327</v>
      </c>
      <c r="C9">
        <f>C7/C8</f>
        <v>0.4546439673532105</v>
      </c>
      <c r="D9">
        <f>D7/D8</f>
        <v>0.17876801279139032</v>
      </c>
      <c r="E9">
        <f>E7/E8</f>
        <v>0.3633053343057222</v>
      </c>
    </row>
    <row r="10" spans="1:5" ht="13.5">
      <c r="A10" t="s">
        <v>249</v>
      </c>
      <c r="B10">
        <f>'Income Statement'!C25-'Income Statement'!C26</f>
        <v>12655601</v>
      </c>
      <c r="C10">
        <f>'Income Statement'!D25-'Income Statement'!D26</f>
        <v>11917302</v>
      </c>
      <c r="D10">
        <f>'Income Statement'!E25-'Income Statement'!E26</f>
        <v>7712866</v>
      </c>
      <c r="E10">
        <f>'Income Statement'!F25-'Income Statement'!F26</f>
        <v>6062404</v>
      </c>
    </row>
    <row r="11" spans="1:5" ht="13.5">
      <c r="A11" t="s">
        <v>251</v>
      </c>
      <c r="B11">
        <f>'Income Statement'!C39/'Income Statement'!C38</f>
        <v>0.22683518844029826</v>
      </c>
      <c r="C11">
        <f>'Income Statement'!D39/'Income Statement'!D38</f>
        <v>0.24994334727829326</v>
      </c>
      <c r="D11">
        <f>'Income Statement'!E39/'Income Statement'!E38</f>
        <v>0.2436648819504079</v>
      </c>
      <c r="E11">
        <f>'Income Statement'!F39/'Income Statement'!F38</f>
        <v>0.27451395006239415</v>
      </c>
    </row>
    <row r="12" spans="1:5" ht="13.5">
      <c r="A12" t="s">
        <v>252</v>
      </c>
      <c r="B12">
        <f>B10*(1-B11)/B7</f>
        <v>0.04104292545624169</v>
      </c>
      <c r="C12">
        <f>C10*(1-C11)/C7</f>
        <v>0.06428794249295099</v>
      </c>
      <c r="D12">
        <f>D10*(1-D11)/D7</f>
        <v>0.029116275169922146</v>
      </c>
      <c r="E12">
        <f>E10*(1-E11)/E7</f>
        <v>0.014694446974534701</v>
      </c>
    </row>
    <row r="13" spans="1:5" ht="13.5">
      <c r="A13" t="s">
        <v>265</v>
      </c>
      <c r="B13">
        <f>'Income Statement'!C38-'Income Statement'!C26+'Income Statement'!C25</f>
        <v>84204575</v>
      </c>
      <c r="C13">
        <f>'Income Statement'!D38-'Income Statement'!D26+'Income Statement'!D25</f>
        <v>89923263</v>
      </c>
      <c r="D13">
        <f>'Income Statement'!E38-'Income Statement'!E26+'Income Statement'!E25</f>
        <v>89356096</v>
      </c>
      <c r="E13">
        <f>'Income Statement'!F38-'Income Statement'!F26+'Income Statement'!F25</f>
        <v>71046056</v>
      </c>
    </row>
    <row r="14" spans="1:5" ht="13.5">
      <c r="A14" t="s">
        <v>289</v>
      </c>
      <c r="B14">
        <f>B13*(1-B11)</f>
        <v>65104014.36233977</v>
      </c>
      <c r="C14">
        <f>C13*(1-C11)</f>
        <v>67447541.6475937</v>
      </c>
      <c r="D14">
        <f>D13*(1-D11)</f>
        <v>67583153.41661069</v>
      </c>
      <c r="E14">
        <f>E13*(1-E11)</f>
        <v>51542922.531085946</v>
      </c>
    </row>
    <row r="15" spans="1:5" ht="13.5">
      <c r="A15" t="s">
        <v>285</v>
      </c>
      <c r="B15">
        <v>0.075</v>
      </c>
      <c r="C15">
        <f>B15</f>
        <v>0.075</v>
      </c>
      <c r="D15">
        <f>C15</f>
        <v>0.075</v>
      </c>
      <c r="E15">
        <f>D15</f>
        <v>0.075</v>
      </c>
    </row>
    <row r="16" spans="1:5" ht="13.5">
      <c r="A16" t="s">
        <v>286</v>
      </c>
      <c r="B16">
        <f>B15*(1-B11)</f>
        <v>0.05798736086697763</v>
      </c>
      <c r="C16">
        <f>C15*(1-C11)</f>
        <v>0.056254248954128006</v>
      </c>
      <c r="D16">
        <f>D15*(1-D11)</f>
        <v>0.056725133853719405</v>
      </c>
      <c r="E16">
        <f>E15*(1-E11)</f>
        <v>0.05441145374532044</v>
      </c>
    </row>
    <row r="17" spans="1:5" ht="13.5">
      <c r="A17" t="s">
        <v>287</v>
      </c>
      <c r="B17">
        <f>B3*B16</f>
        <v>11570133.104317015</v>
      </c>
      <c r="C17">
        <f>C3*C16</f>
        <v>11375168.418267785</v>
      </c>
      <c r="D17">
        <f>D3*D16</f>
        <v>11482013.48771504</v>
      </c>
      <c r="E17">
        <f>E3*E16</f>
        <v>13659856.441498378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H20" sqref="H20"/>
    </sheetView>
  </sheetViews>
  <sheetFormatPr defaultColWidth="8.8515625" defaultRowHeight="15"/>
  <cols>
    <col min="1" max="1" width="32.140625" style="0" customWidth="1"/>
    <col min="2" max="2" width="34.140625" style="0" customWidth="1"/>
  </cols>
  <sheetData>
    <row r="1" ht="13.5">
      <c r="A1" s="39" t="s">
        <v>253</v>
      </c>
    </row>
    <row r="2" spans="1:6" ht="13.5">
      <c r="A2" s="40" t="s">
        <v>254</v>
      </c>
      <c r="B2" s="41" t="s">
        <v>255</v>
      </c>
      <c r="C2" s="36">
        <v>2009</v>
      </c>
      <c r="D2" s="36">
        <v>2010</v>
      </c>
      <c r="E2" s="36">
        <v>2011</v>
      </c>
      <c r="F2" s="36">
        <v>2012</v>
      </c>
    </row>
    <row r="3" spans="1:6" ht="13.5">
      <c r="A3" s="66" t="s">
        <v>256</v>
      </c>
      <c r="B3" s="61" t="s">
        <v>257</v>
      </c>
      <c r="C3" s="60">
        <f>'Income Statement'!C40/'Calculation '!B8</f>
        <v>0.20297379157829998</v>
      </c>
      <c r="D3" s="60">
        <f>'Income Statement'!D40/'Calculation '!C8</f>
        <v>0.19131578579079106</v>
      </c>
      <c r="E3" s="60">
        <f>'Income Statement'!E40/'Calculation '!D8</f>
        <v>0.05509726224854575</v>
      </c>
      <c r="F3" s="60">
        <f>'Income Statement'!F40/'Calculation '!E8</f>
        <v>0.057224796982458005</v>
      </c>
    </row>
    <row r="4" spans="1:6" ht="13.5">
      <c r="A4" s="66" t="s">
        <v>258</v>
      </c>
      <c r="B4" s="61" t="s">
        <v>259</v>
      </c>
      <c r="C4" s="60">
        <f>'Calculation '!B14/'Calculation '!B6</f>
        <v>0.12741784274288753</v>
      </c>
      <c r="D4" s="60">
        <f>'Calculation '!C14/'Calculation '!C6</f>
        <v>0.15161367040214715</v>
      </c>
      <c r="E4" s="60">
        <f>'Calculation '!D14/'Calculation '!D6</f>
        <v>0.05115707267773637</v>
      </c>
      <c r="F4" s="60">
        <f>'Calculation '!E14/'Calculation '!E6</f>
        <v>0.04589094341425731</v>
      </c>
    </row>
    <row r="5" spans="1:6" ht="13.5">
      <c r="A5" s="42" t="s">
        <v>260</v>
      </c>
      <c r="B5" s="43" t="s">
        <v>261</v>
      </c>
      <c r="C5">
        <f>'Calculation '!B9</f>
        <v>0.8747440948009327</v>
      </c>
      <c r="D5">
        <f>'Calculation '!C9</f>
        <v>0.4546439673532105</v>
      </c>
      <c r="E5">
        <f>'Calculation '!D9</f>
        <v>0.17876801279139032</v>
      </c>
      <c r="F5">
        <f>'Calculation '!E9</f>
        <v>0.3633053343057222</v>
      </c>
    </row>
    <row r="6" spans="1:6" ht="13.5">
      <c r="A6" s="65" t="s">
        <v>252</v>
      </c>
      <c r="B6" s="61" t="s">
        <v>262</v>
      </c>
      <c r="C6" s="67">
        <f>'Calculation '!B12</f>
        <v>0.04104292545624169</v>
      </c>
      <c r="D6" s="67">
        <f>'Calculation '!C12</f>
        <v>0.06428794249295099</v>
      </c>
      <c r="E6" s="67">
        <f>'Calculation '!D12</f>
        <v>0.029116275169922146</v>
      </c>
      <c r="F6" s="67">
        <f>'Calculation '!E12</f>
        <v>0.014694446974534701</v>
      </c>
    </row>
    <row r="7" spans="1:6" ht="13.5">
      <c r="A7" s="65" t="s">
        <v>263</v>
      </c>
      <c r="B7" s="61" t="s">
        <v>264</v>
      </c>
      <c r="C7" s="60">
        <f>C4-C6</f>
        <v>0.08637491728664584</v>
      </c>
      <c r="D7" s="60">
        <f>D4-D6</f>
        <v>0.08732572790919617</v>
      </c>
      <c r="E7" s="60">
        <f>E4-E6</f>
        <v>0.022040797507814226</v>
      </c>
      <c r="F7" s="60">
        <f>F4-F6</f>
        <v>0.03119649643972261</v>
      </c>
    </row>
    <row r="9" spans="1:6" ht="13.5">
      <c r="A9" t="s">
        <v>274</v>
      </c>
      <c r="C9" s="55">
        <f>C4</f>
        <v>0.12741784274288753</v>
      </c>
      <c r="D9" s="55">
        <f>D4</f>
        <v>0.15161367040214715</v>
      </c>
      <c r="E9" s="55">
        <f>E4</f>
        <v>0.05115707267773637</v>
      </c>
      <c r="F9" s="55">
        <f>F4</f>
        <v>0.04589094341425731</v>
      </c>
    </row>
    <row r="10" spans="1:6" ht="13.5">
      <c r="A10" t="s">
        <v>275</v>
      </c>
      <c r="C10" s="55">
        <f>C7*C5</f>
        <v>0.07555594883541246</v>
      </c>
      <c r="D10" s="55">
        <f>D7*D5</f>
        <v>0.039702115388643926</v>
      </c>
      <c r="E10" s="55">
        <f>E7*E5</f>
        <v>0.003940189570809377</v>
      </c>
      <c r="F10" s="55">
        <f>F7*F5</f>
        <v>0.011333853568200694</v>
      </c>
    </row>
    <row r="11" spans="1:6" ht="13.5">
      <c r="A11" t="s">
        <v>276</v>
      </c>
      <c r="C11" s="55">
        <f>C9+C10</f>
        <v>0.20297379157829998</v>
      </c>
      <c r="D11" s="55">
        <f>D9+D10</f>
        <v>0.1913157857907911</v>
      </c>
      <c r="E11" s="55">
        <f>E9+E10</f>
        <v>0.05509726224854575</v>
      </c>
      <c r="F11" s="55">
        <f>F9+F10</f>
        <v>0.057224796982458005</v>
      </c>
    </row>
    <row r="12" spans="1:6" ht="13.5">
      <c r="A12" t="s">
        <v>277</v>
      </c>
      <c r="C12">
        <f>C3-C11</f>
        <v>0</v>
      </c>
      <c r="D12">
        <f>D3-D11</f>
        <v>0</v>
      </c>
      <c r="E12">
        <f>E3-E11</f>
        <v>0</v>
      </c>
      <c r="F12">
        <f>F3-F11</f>
        <v>0</v>
      </c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B18" sqref="B18"/>
    </sheetView>
  </sheetViews>
  <sheetFormatPr defaultColWidth="8.8515625" defaultRowHeight="15"/>
  <cols>
    <col min="1" max="1" width="34.28125" style="0" customWidth="1"/>
    <col min="2" max="2" width="30.7109375" style="0" customWidth="1"/>
  </cols>
  <sheetData>
    <row r="1" ht="13.5">
      <c r="A1" s="39" t="s">
        <v>278</v>
      </c>
    </row>
    <row r="2" spans="1:6" ht="13.5">
      <c r="A2" s="40" t="s">
        <v>254</v>
      </c>
      <c r="B2" s="41" t="s">
        <v>255</v>
      </c>
      <c r="C2" s="36">
        <v>2009</v>
      </c>
      <c r="D2" s="36">
        <v>2010</v>
      </c>
      <c r="E2" s="36">
        <v>2011</v>
      </c>
      <c r="F2" s="36">
        <v>2012</v>
      </c>
    </row>
    <row r="3" spans="1:6" ht="13.5">
      <c r="A3" t="s">
        <v>258</v>
      </c>
      <c r="B3" t="s">
        <v>259</v>
      </c>
      <c r="C3" s="38">
        <f>'Profitability decomposition 1 '!C9</f>
        <v>0.12741784274288753</v>
      </c>
      <c r="D3" s="38">
        <f>'Profitability decomposition 1 '!D9</f>
        <v>0.15161367040214715</v>
      </c>
      <c r="E3" s="38">
        <f>'Profitability decomposition 1 '!E9</f>
        <v>0.05115707267773637</v>
      </c>
      <c r="F3" s="38">
        <f>'Profitability decomposition 1 '!F9</f>
        <v>0.04589094341425731</v>
      </c>
    </row>
    <row r="4" spans="1:6" ht="13.5">
      <c r="A4" s="66" t="s">
        <v>279</v>
      </c>
      <c r="B4" s="68" t="s">
        <v>288</v>
      </c>
      <c r="C4" s="67">
        <f>('Calculation '!B14+'Calculation '!B17)/'Calculation '!B2</f>
        <v>0.10791917830790233</v>
      </c>
      <c r="D4" s="67">
        <f>('Calculation '!C14+'Calculation '!C17)/'Calculation '!C2</f>
        <v>0.1218139728075983</v>
      </c>
      <c r="E4" s="67">
        <f>('Calculation '!D14+'Calculation '!D17)/'Calculation '!D2</f>
        <v>0.0518968522700218</v>
      </c>
      <c r="F4" s="67">
        <f>('Calculation '!E14+'Calculation '!E17)/'Calculation '!E2</f>
        <v>0.047447513816133935</v>
      </c>
    </row>
    <row r="5" spans="1:6" ht="13.5">
      <c r="A5" s="44" t="s">
        <v>281</v>
      </c>
      <c r="B5" s="43" t="s">
        <v>282</v>
      </c>
      <c r="C5">
        <f>'Calculation '!B3/'Calculation '!B6</f>
        <v>0.3905058023985296</v>
      </c>
      <c r="D5">
        <f>'Calculation '!C3/'Calculation '!C6</f>
        <v>0.4545427564819044</v>
      </c>
      <c r="E5">
        <f>'Calculation '!D3/'Calculation '!D6</f>
        <v>0.15321798852478832</v>
      </c>
      <c r="F5">
        <f>'Calculation '!E3/'Calculation '!E6</f>
        <v>0.2235186428522866</v>
      </c>
    </row>
    <row r="6" spans="1:6" ht="13.5">
      <c r="A6" s="65" t="s">
        <v>283</v>
      </c>
      <c r="B6" s="61" t="s">
        <v>284</v>
      </c>
      <c r="C6" s="67">
        <f>C4-'Calculation '!B16</f>
        <v>0.0499318174409247</v>
      </c>
      <c r="D6" s="67">
        <f>D4-'Calculation '!C16</f>
        <v>0.0655597238534703</v>
      </c>
      <c r="E6" s="67">
        <f>E4-'Calculation '!D16</f>
        <v>-0.004828281583697608</v>
      </c>
      <c r="F6" s="67">
        <f>F4-'Calculation '!E16</f>
        <v>-0.006963939929186508</v>
      </c>
    </row>
    <row r="8" spans="1:6" ht="13.5">
      <c r="A8" t="s">
        <v>290</v>
      </c>
      <c r="C8" s="38">
        <f>C4</f>
        <v>0.10791917830790233</v>
      </c>
      <c r="D8" s="38">
        <f>D4</f>
        <v>0.1218139728075983</v>
      </c>
      <c r="E8" s="38">
        <f>E4</f>
        <v>0.0518968522700218</v>
      </c>
      <c r="F8" s="38">
        <f>F4</f>
        <v>0.047447513816133935</v>
      </c>
    </row>
    <row r="9" spans="1:6" ht="13.5">
      <c r="A9" t="s">
        <v>291</v>
      </c>
      <c r="C9" s="38">
        <f>C5*C6</f>
        <v>0.019498664434985196</v>
      </c>
      <c r="D9" s="38">
        <f>D5*D6</f>
        <v>0.029799697594548848</v>
      </c>
      <c r="E9" s="38">
        <f>E5*E6</f>
        <v>-0.0007397795922854268</v>
      </c>
      <c r="F9" s="38">
        <f>F5*F6</f>
        <v>-0.001556570401876617</v>
      </c>
    </row>
    <row r="10" spans="1:6" ht="13.5">
      <c r="A10" t="s">
        <v>292</v>
      </c>
      <c r="C10" s="38">
        <f>C8+C9</f>
        <v>0.12741784274288753</v>
      </c>
      <c r="D10" s="38">
        <f>D8+D9</f>
        <v>0.15161367040214715</v>
      </c>
      <c r="E10" s="38">
        <f>E8+E9</f>
        <v>0.05115707267773637</v>
      </c>
      <c r="F10" s="38">
        <f>F8+F9</f>
        <v>0.04589094341425732</v>
      </c>
    </row>
    <row r="11" spans="1:6" ht="13.5">
      <c r="A11" t="s">
        <v>277</v>
      </c>
      <c r="C11">
        <f>C3-C10</f>
        <v>0</v>
      </c>
      <c r="D11">
        <f>D3-D10</f>
        <v>0</v>
      </c>
      <c r="E11">
        <f>E3-E10</f>
        <v>0</v>
      </c>
      <c r="F11">
        <f>F3-F10</f>
        <v>0</v>
      </c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4:L41"/>
  <sheetViews>
    <sheetView tabSelected="1" workbookViewId="0" topLeftCell="A1">
      <selection activeCell="B8" sqref="B8"/>
    </sheetView>
  </sheetViews>
  <sheetFormatPr defaultColWidth="8.8515625" defaultRowHeight="15"/>
  <cols>
    <col min="1" max="1" width="44.421875" style="0" customWidth="1"/>
    <col min="2" max="2" width="33.00390625" style="0" customWidth="1"/>
    <col min="3" max="3" width="12.140625" style="0" customWidth="1"/>
    <col min="4" max="4" width="12.8515625" style="0" customWidth="1"/>
    <col min="5" max="5" width="11.28125" style="0" customWidth="1"/>
    <col min="6" max="6" width="9.421875" style="0" customWidth="1"/>
    <col min="7" max="7" width="10.140625" style="0" customWidth="1"/>
  </cols>
  <sheetData>
    <row r="4" spans="1:5" ht="13.5">
      <c r="A4" s="39" t="s">
        <v>293</v>
      </c>
      <c r="C4" s="56"/>
      <c r="D4" s="56"/>
      <c r="E4" s="56"/>
    </row>
    <row r="5" spans="1:7" ht="13.5">
      <c r="A5" s="40" t="s">
        <v>254</v>
      </c>
      <c r="B5" s="41" t="s">
        <v>255</v>
      </c>
      <c r="C5" s="36">
        <v>2009</v>
      </c>
      <c r="D5" s="36">
        <v>2010</v>
      </c>
      <c r="E5" s="36">
        <v>2011</v>
      </c>
      <c r="F5" s="36">
        <v>2012</v>
      </c>
      <c r="G5" s="36"/>
    </row>
    <row r="6" spans="1:7" ht="13.5">
      <c r="A6" t="s">
        <v>279</v>
      </c>
      <c r="B6" t="s">
        <v>280</v>
      </c>
      <c r="C6" s="37">
        <f>'Profitability Decomposition 2'!C4</f>
        <v>0.10791917830790233</v>
      </c>
      <c r="D6" s="37">
        <f>'Profitability Decomposition 2'!D4</f>
        <v>0.1218139728075983</v>
      </c>
      <c r="E6" s="37">
        <f>'Profitability Decomposition 2'!E4</f>
        <v>0.0518968522700218</v>
      </c>
      <c r="F6" s="37">
        <f>'Profitability Decomposition 2'!F4</f>
        <v>0.047447513816133935</v>
      </c>
      <c r="G6" s="37"/>
    </row>
    <row r="7" spans="1:7" ht="13.5">
      <c r="A7" s="61" t="s">
        <v>294</v>
      </c>
      <c r="B7" s="61" t="s">
        <v>295</v>
      </c>
      <c r="C7" s="62">
        <f>'Calculation '!B14/'Income Statement'!C3</f>
        <v>0.12101747989399458</v>
      </c>
      <c r="D7" s="63">
        <f>'Calculation '!C14/'Income Statement'!D3</f>
        <v>0.10961185587427358</v>
      </c>
      <c r="E7" s="62">
        <f>'Calculation '!D14/'Income Statement'!E3</f>
        <v>0.10855487372660126</v>
      </c>
      <c r="F7" s="62">
        <f>'Calculation '!E14/'Income Statement'!F3</f>
        <v>0.07562339259585638</v>
      </c>
      <c r="G7" s="62"/>
    </row>
    <row r="8" spans="1:7" ht="13.5">
      <c r="A8" s="61" t="s">
        <v>296</v>
      </c>
      <c r="B8" s="61" t="s">
        <v>326</v>
      </c>
      <c r="C8" s="64">
        <f>C6/C7</f>
        <v>0.891765209475807</v>
      </c>
      <c r="D8" s="64">
        <f>D6/D7</f>
        <v>1.111321141641108</v>
      </c>
      <c r="E8" s="64">
        <f>E6/E7</f>
        <v>0.4780702191292267</v>
      </c>
      <c r="F8" s="64">
        <f>F6/F7</f>
        <v>0.6274184771066952</v>
      </c>
      <c r="G8" s="64"/>
    </row>
    <row r="12" spans="1:7" ht="13.5">
      <c r="A12" s="14" t="s">
        <v>297</v>
      </c>
      <c r="C12" s="36">
        <v>2009</v>
      </c>
      <c r="D12" s="36">
        <v>2010</v>
      </c>
      <c r="E12" s="36">
        <v>2011</v>
      </c>
      <c r="F12" s="36">
        <v>2012</v>
      </c>
      <c r="G12" s="36"/>
    </row>
    <row r="13" spans="1:7" ht="13.5">
      <c r="A13" t="s">
        <v>298</v>
      </c>
      <c r="C13" s="55">
        <f>'Income Statement'!C5/'Income Statement'!C3</f>
        <v>0.23445140561026495</v>
      </c>
      <c r="D13" s="55">
        <f>'Income Statement'!D5/'Income Statement'!D3</f>
        <v>0.21264363505728784</v>
      </c>
      <c r="E13" s="55">
        <f>'Income Statement'!E5/'Income Statement'!E3</f>
        <v>0.2646857908213835</v>
      </c>
      <c r="F13" s="55">
        <f>'Income Statement'!F5/'Income Statement'!F3</f>
        <v>0.2564655548603231</v>
      </c>
      <c r="G13" s="55"/>
    </row>
    <row r="14" spans="1:7" ht="13.5">
      <c r="A14" s="19" t="s">
        <v>299</v>
      </c>
      <c r="B14" s="19"/>
      <c r="C14" s="60">
        <f>'Income Statement'!C8/'Income Statement'!C3</f>
        <v>0.051210861463643974</v>
      </c>
      <c r="D14" s="60">
        <f>'Income Statement'!D8/'Income Statement'!D3</f>
        <v>0.0478056649585581</v>
      </c>
      <c r="E14" s="60">
        <f>'Income Statement'!E8/'Income Statement'!E3</f>
        <v>0.10410116339727055</v>
      </c>
      <c r="F14" s="60">
        <f>'Income Statement'!F8/'Income Statement'!F3</f>
        <v>0.1293874968575853</v>
      </c>
      <c r="G14" s="60"/>
    </row>
    <row r="15" spans="1:7" ht="13.5">
      <c r="A15" t="s">
        <v>300</v>
      </c>
      <c r="C15" s="55">
        <f>'Income Statement'!C15/'Income Statement'!C3</f>
        <v>0.03427675116371161</v>
      </c>
      <c r="D15" s="55">
        <f>'Income Statement'!D15/'Income Statement'!D3</f>
        <v>0.030389649897453925</v>
      </c>
      <c r="E15" s="55">
        <f>'Income Statement'!E15/'Income Statement'!E3</f>
        <v>0.030265708889632766</v>
      </c>
      <c r="F15" s="55">
        <f>'Income Statement'!F15/'Income Statement'!F3</f>
        <v>0.03470073415806937</v>
      </c>
      <c r="G15" s="55"/>
    </row>
    <row r="16" spans="1:7" ht="13.5">
      <c r="A16" t="s">
        <v>301</v>
      </c>
      <c r="C16" s="55">
        <f>'Income Statement'!C22/'Income Statement'!C3</f>
        <v>0.006649879683605609</v>
      </c>
      <c r="D16" s="55">
        <f>'Income Statement'!D22/'Income Statement'!D3</f>
        <v>0.006338539430783981</v>
      </c>
      <c r="E16" s="55">
        <f>'Income Statement'!E22/'Income Statement'!E3</f>
        <v>0.006556936891579568</v>
      </c>
      <c r="F16" s="55">
        <f>'Income Statement'!F22/'Income Statement'!F3</f>
        <v>0.004767177132351977</v>
      </c>
      <c r="G16" s="55"/>
    </row>
    <row r="17" spans="1:7" ht="13.5">
      <c r="A17" t="s">
        <v>302</v>
      </c>
      <c r="C17" s="55">
        <f>('Calculation '!B13-'Calculation '!B14)/'Income Statement'!C3</f>
        <v>0.03550474937025063</v>
      </c>
      <c r="D17" s="55">
        <f>('Calculation '!C13-'Calculation '!C14)/'Income Statement'!D3</f>
        <v>0.036526246463101215</v>
      </c>
      <c r="E17" s="55">
        <f>('Calculation '!D13-'Calculation '!D14)/'Income Statement'!E3</f>
        <v>0.03497260653444808</v>
      </c>
      <c r="F17" s="55">
        <f>('Calculation '!E13-'Calculation '!E14)/'Income Statement'!F3</f>
        <v>0.028614852374340125</v>
      </c>
      <c r="G17" s="55"/>
    </row>
    <row r="18" spans="1:7" ht="13.5">
      <c r="A18" t="s">
        <v>303</v>
      </c>
      <c r="C18" s="38">
        <f>C13-C14-C15-C16-C17</f>
        <v>0.1068091639290531</v>
      </c>
      <c r="D18" s="38">
        <f>D13-D14-D15-D16-D17</f>
        <v>0.09158353430739063</v>
      </c>
      <c r="E18" s="38">
        <f>E13-E14-E15-E16-E17</f>
        <v>0.08878937510845253</v>
      </c>
      <c r="F18" s="38">
        <f>F13-F14-F15-F16-F17</f>
        <v>0.0589952943379763</v>
      </c>
      <c r="G18" s="38"/>
    </row>
    <row r="19" spans="1:7" ht="13.5">
      <c r="A19" t="s">
        <v>304</v>
      </c>
      <c r="C19" s="55">
        <f>('Income Statement'!C29)/'Income Statement'!C3</f>
        <v>0.014208315964941438</v>
      </c>
      <c r="D19" s="55">
        <f>('Income Statement'!D29)/'Income Statement'!D3</f>
        <v>0.01802832156688294</v>
      </c>
      <c r="E19" s="55">
        <f>('Income Statement'!E29)/'Income Statement'!E3</f>
        <v>0.01976549861814873</v>
      </c>
      <c r="F19" s="55">
        <f>('Income Statement'!F29)/'Income Statement'!F3</f>
        <v>0.01662809825788005</v>
      </c>
      <c r="G19" s="55"/>
    </row>
    <row r="20" spans="1:7" ht="13.5">
      <c r="A20" t="s">
        <v>305</v>
      </c>
      <c r="C20" s="57">
        <f>C18+C19</f>
        <v>0.12101747989399453</v>
      </c>
      <c r="D20" s="57">
        <f>D18+D19</f>
        <v>0.10961185587427358</v>
      </c>
      <c r="E20" s="57">
        <f>E18+E19</f>
        <v>0.10855487372660126</v>
      </c>
      <c r="F20" s="57">
        <f>F18+F19</f>
        <v>0.07562339259585635</v>
      </c>
      <c r="G20" s="57"/>
    </row>
    <row r="21" spans="1:7" ht="13.5">
      <c r="A21" t="s">
        <v>306</v>
      </c>
      <c r="C21" s="56">
        <f>C7-C20</f>
        <v>0</v>
      </c>
      <c r="D21" s="56">
        <f>D7-D20</f>
        <v>0</v>
      </c>
      <c r="E21" s="56">
        <f>E7-E20</f>
        <v>0</v>
      </c>
      <c r="F21" s="56">
        <f>F7-F20</f>
        <v>0</v>
      </c>
      <c r="G21" s="56"/>
    </row>
    <row r="24" spans="1:11" ht="13.5">
      <c r="A24" s="14" t="s">
        <v>307</v>
      </c>
      <c r="C24" s="36">
        <v>2009</v>
      </c>
      <c r="D24" s="36">
        <v>2010</v>
      </c>
      <c r="E24" s="36">
        <v>2011</v>
      </c>
      <c r="F24" s="36">
        <v>2012</v>
      </c>
      <c r="G24" s="36"/>
      <c r="H24" s="36">
        <v>2009</v>
      </c>
      <c r="I24" s="36">
        <v>2010</v>
      </c>
      <c r="J24" s="36">
        <v>2011</v>
      </c>
      <c r="K24" s="36">
        <v>2012</v>
      </c>
    </row>
    <row r="25" spans="1:11" ht="13.5">
      <c r="A25" s="18" t="s">
        <v>308</v>
      </c>
      <c r="B25" s="19"/>
      <c r="C25" s="72">
        <f>'Balance Sheet'!C4/'Income Statement'!C3</f>
        <v>0.23007738419629875</v>
      </c>
      <c r="D25" s="72">
        <f>'Balance Sheet'!D4/'Income Statement'!D3</f>
        <v>0.1738026647995298</v>
      </c>
      <c r="E25" s="72">
        <f>'Balance Sheet'!E4/'Income Statement'!E3</f>
        <v>0.16488532329520558</v>
      </c>
      <c r="F25" s="72">
        <f>'Balance Sheet'!F4/'Income Statement'!F3</f>
        <v>0.25331447419663333</v>
      </c>
      <c r="G25" s="72"/>
      <c r="H25" s="19">
        <f>1/C25</f>
        <v>4.346363739718173</v>
      </c>
      <c r="I25" s="19">
        <f>1/D25</f>
        <v>5.753651712725094</v>
      </c>
      <c r="J25" s="19">
        <f>1/E25</f>
        <v>6.064821173984242</v>
      </c>
      <c r="K25" s="19">
        <f>1/F25</f>
        <v>3.9476623006696334</v>
      </c>
    </row>
    <row r="26" spans="1:11" ht="13.5">
      <c r="A26" s="18" t="s">
        <v>309</v>
      </c>
      <c r="B26" s="19"/>
      <c r="C26" s="72">
        <f>'Balance Sheet'!C5/'Income Statement'!C3</f>
        <v>0.0002741778438579634</v>
      </c>
      <c r="D26" s="72">
        <f>'Balance Sheet'!D5/'Income Statement'!D3</f>
        <v>0.00019095422532255682</v>
      </c>
      <c r="E26" s="72">
        <f>'Balance Sheet'!E5/'Income Statement'!E3</f>
        <v>0.00014054614161793525</v>
      </c>
      <c r="F26" s="72">
        <f>'Balance Sheet'!F5/'Income Statement'!F3</f>
        <v>0.0028333982612503412</v>
      </c>
      <c r="G26" s="72"/>
      <c r="H26" s="19">
        <f>1/C26</f>
        <v>3647.2677220338983</v>
      </c>
      <c r="I26" s="19">
        <f>1/D26</f>
        <v>5236.85714893617</v>
      </c>
      <c r="J26" s="19">
        <f aca="true" t="shared" si="0" ref="J26:J40">1/E26</f>
        <v>7115.101051428572</v>
      </c>
      <c r="K26" s="19">
        <f aca="true" t="shared" si="1" ref="K26:K40">1/F26</f>
        <v>352.9330887493074</v>
      </c>
    </row>
    <row r="27" spans="1:11" ht="13.5">
      <c r="A27" s="69" t="s">
        <v>310</v>
      </c>
      <c r="C27" s="58">
        <f>'Balance Sheet'!C13/'Income Statement'!C3</f>
        <v>0</v>
      </c>
      <c r="D27" s="58">
        <f>'Balance Sheet'!D13/'Income Statement'!D3</f>
        <v>0</v>
      </c>
      <c r="E27" s="58">
        <f>'Balance Sheet'!E13/'Income Statement'!E3</f>
        <v>0.03423889691344</v>
      </c>
      <c r="F27" s="58">
        <f>'Balance Sheet'!F13/'Income Statement'!F3</f>
        <v>0.031944611461902264</v>
      </c>
      <c r="G27" s="58"/>
      <c r="J27">
        <f t="shared" si="0"/>
        <v>29.206548403943</v>
      </c>
      <c r="K27">
        <f t="shared" si="1"/>
        <v>31.30418415614848</v>
      </c>
    </row>
    <row r="28" spans="1:11" ht="13.5">
      <c r="A28" s="69" t="s">
        <v>311</v>
      </c>
      <c r="C28" s="58">
        <f>'Balance Sheet'!C17/'Income Statement'!C3</f>
        <v>0.07110132828867416</v>
      </c>
      <c r="D28" s="58">
        <f>'Balance Sheet'!D17/'Income Statement'!D3</f>
        <v>0.062162544575724614</v>
      </c>
      <c r="E28" s="58">
        <f>'Balance Sheet'!E17/'Income Statement'!E3</f>
        <v>1.3172021801800187</v>
      </c>
      <c r="F28" s="58">
        <f>'Balance Sheet'!F17/'Income Statement'!F3</f>
        <v>0.7312510180390694</v>
      </c>
      <c r="G28" s="58"/>
      <c r="H28">
        <f aca="true" t="shared" si="2" ref="H28:H40">1/C28</f>
        <v>14.064434857531229</v>
      </c>
      <c r="I28">
        <f aca="true" t="shared" si="3" ref="I28:I40">1/D28</f>
        <v>16.086857557477057</v>
      </c>
      <c r="J28">
        <f t="shared" si="0"/>
        <v>0.7591848958702244</v>
      </c>
      <c r="K28">
        <f t="shared" si="1"/>
        <v>1.3675194636741987</v>
      </c>
    </row>
    <row r="29" spans="1:12" ht="13.5">
      <c r="A29" s="18" t="s">
        <v>312</v>
      </c>
      <c r="B29" s="19"/>
      <c r="C29" s="72">
        <f>'Balance Sheet'!C21/'Income Statement'!C3</f>
        <v>0.17390029204661805</v>
      </c>
      <c r="D29" s="72">
        <f>'Balance Sheet'!D21/'Income Statement'!D3</f>
        <v>0.20800321823687934</v>
      </c>
      <c r="E29" s="72">
        <f>'Balance Sheet'!E21/'Income Statement'!E3</f>
        <v>0.20658048696369324</v>
      </c>
      <c r="F29" s="72">
        <f>'Balance Sheet'!F21/'Income Statement'!F3</f>
        <v>0.28824569697033525</v>
      </c>
      <c r="G29" s="72"/>
      <c r="H29" s="19">
        <f t="shared" si="2"/>
        <v>5.750421625122553</v>
      </c>
      <c r="I29" s="19">
        <f t="shared" si="3"/>
        <v>4.807617922820668</v>
      </c>
      <c r="J29" s="19">
        <f t="shared" si="0"/>
        <v>4.840728254144116</v>
      </c>
      <c r="K29" s="19">
        <f t="shared" si="1"/>
        <v>3.4692625441097733</v>
      </c>
      <c r="L29" s="19"/>
    </row>
    <row r="30" spans="1:11" ht="13.5">
      <c r="A30" s="69" t="s">
        <v>313</v>
      </c>
      <c r="C30" s="58">
        <f>'Balance Sheet'!C22/'Income Statement'!C3</f>
        <v>0.5168634030869589</v>
      </c>
      <c r="D30" s="58">
        <f>'Balance Sheet'!D22/'Income Statement'!D3</f>
        <v>0.41130227181979695</v>
      </c>
      <c r="E30" s="58">
        <f>'Balance Sheet'!E22/'Income Statement'!E3</f>
        <v>0.3790731536756152</v>
      </c>
      <c r="F30" s="58">
        <f>'Balance Sheet'!F22/'Income Statement'!F3</f>
        <v>0.42681825796080747</v>
      </c>
      <c r="G30" s="58"/>
      <c r="H30">
        <f t="shared" si="2"/>
        <v>1.934747157619431</v>
      </c>
      <c r="I30">
        <f t="shared" si="3"/>
        <v>2.431301912278588</v>
      </c>
      <c r="J30">
        <f t="shared" si="0"/>
        <v>2.638013244419127</v>
      </c>
      <c r="K30">
        <f t="shared" si="1"/>
        <v>2.3429175799031188</v>
      </c>
    </row>
    <row r="31" spans="1:11" ht="13.5">
      <c r="A31" s="69" t="s">
        <v>314</v>
      </c>
      <c r="C31" s="58">
        <f>'Balance Sheet'!C27/'Income Statement'!C3</f>
        <v>0.2419022805293307</v>
      </c>
      <c r="D31" s="58">
        <f>'Balance Sheet'!D27/'Income Statement'!D3</f>
        <v>0.14614218144465616</v>
      </c>
      <c r="E31" s="58">
        <f>'Balance Sheet'!E27/'Income Statement'!E3</f>
        <v>0.25277444749456524</v>
      </c>
      <c r="F31" s="58">
        <f>'Balance Sheet'!F27/'Income Statement'!F3</f>
        <v>0.1605138051427397</v>
      </c>
      <c r="G31" s="58"/>
      <c r="H31">
        <f t="shared" si="2"/>
        <v>4.13390067184071</v>
      </c>
      <c r="I31">
        <f t="shared" si="3"/>
        <v>6.842651383157974</v>
      </c>
      <c r="J31">
        <f t="shared" si="0"/>
        <v>3.9560960766079827</v>
      </c>
      <c r="K31">
        <f t="shared" si="1"/>
        <v>6.229993732381664</v>
      </c>
    </row>
    <row r="32" spans="1:11" ht="13.5">
      <c r="A32" s="70" t="s">
        <v>315</v>
      </c>
      <c r="C32" s="58">
        <f>'Balance Sheet'!C29/'Income Statement'!C3</f>
        <v>0.07727281875265071</v>
      </c>
      <c r="D32" s="58">
        <f>'Balance Sheet'!D29/'Income Statement'!D3</f>
        <v>0.04185925449861543</v>
      </c>
      <c r="E32" s="58">
        <f>'Balance Sheet'!E29/'Income Statement'!E3</f>
        <v>0.07781375037979181</v>
      </c>
      <c r="F32" s="58">
        <f>'Balance Sheet'!F29/'Income Statement'!F3</f>
        <v>0.11191911394398346</v>
      </c>
      <c r="G32" s="58"/>
      <c r="H32">
        <f t="shared" si="2"/>
        <v>12.941161150093242</v>
      </c>
      <c r="I32">
        <f t="shared" si="3"/>
        <v>23.88957978296237</v>
      </c>
      <c r="J32">
        <f t="shared" si="0"/>
        <v>12.851199114799375</v>
      </c>
      <c r="K32">
        <f t="shared" si="1"/>
        <v>8.935024275661341</v>
      </c>
    </row>
    <row r="33" spans="1:11" ht="13.5">
      <c r="A33" s="70" t="s">
        <v>316</v>
      </c>
      <c r="C33" s="58">
        <f>'Balance Sheet'!C31/'Income Statement'!C3</f>
        <v>0.009267214840064842</v>
      </c>
      <c r="D33" s="58">
        <f>'Balance Sheet'!D31/'Income Statement'!D3</f>
        <v>0.008125006404076545</v>
      </c>
      <c r="E33" s="58">
        <f>'Balance Sheet'!E31/'Income Statement'!E3</f>
        <v>0.014409991907401352</v>
      </c>
      <c r="F33" s="58">
        <f>'Balance Sheet'!F31/'Income Statement'!F3</f>
        <v>0.009388182271262886</v>
      </c>
      <c r="G33" s="58"/>
      <c r="H33">
        <f t="shared" si="2"/>
        <v>107.90728576580653</v>
      </c>
      <c r="I33">
        <f t="shared" si="3"/>
        <v>123.07682606850275</v>
      </c>
      <c r="J33">
        <f t="shared" si="0"/>
        <v>69.39629157504062</v>
      </c>
      <c r="K33">
        <f t="shared" si="1"/>
        <v>106.51689231268848</v>
      </c>
    </row>
    <row r="34" spans="1:11" ht="13.5">
      <c r="A34" s="71" t="s">
        <v>317</v>
      </c>
      <c r="C34" s="58">
        <f>'Balance Sheet'!C56/'Income Statement'!C3</f>
        <v>0.044224964285268765</v>
      </c>
      <c r="D34" s="58">
        <f>'Balance Sheet'!D56/'Income Statement'!D3</f>
        <v>0.03159453530610771</v>
      </c>
      <c r="E34" s="58">
        <f>'Balance Sheet'!E56/'Income Statement'!E3</f>
        <v>0.024722639738852612</v>
      </c>
      <c r="F34" s="58">
        <f>'Balance Sheet'!F56/'Income Statement'!F3</f>
        <v>0.029621860768933642</v>
      </c>
      <c r="G34" s="58"/>
      <c r="H34">
        <f t="shared" si="2"/>
        <v>22.611663257647848</v>
      </c>
      <c r="I34">
        <f t="shared" si="3"/>
        <v>31.651043141206912</v>
      </c>
      <c r="J34">
        <f t="shared" si="0"/>
        <v>40.44875509100512</v>
      </c>
      <c r="K34">
        <f t="shared" si="1"/>
        <v>33.758851538751564</v>
      </c>
    </row>
    <row r="35" spans="1:11" ht="13.5">
      <c r="A35" s="69" t="s">
        <v>318</v>
      </c>
      <c r="C35" s="58">
        <f>'Balance Sheet'!C57/'Income Statement'!C3</f>
        <v>0.039520046461006354</v>
      </c>
      <c r="D35" s="58">
        <f>'Balance Sheet'!D57/'Income Statement'!D3</f>
        <v>0.03576740029952836</v>
      </c>
      <c r="E35" s="58">
        <f>'Balance Sheet'!E57/'Income Statement'!E3</f>
        <v>0.04035164856656701</v>
      </c>
      <c r="F35" s="58">
        <f>'Balance Sheet'!F57/'Income Statement'!F3</f>
        <v>0.04075712019050592</v>
      </c>
      <c r="G35" s="58"/>
      <c r="H35">
        <f t="shared" si="2"/>
        <v>25.303613976939022</v>
      </c>
      <c r="I35">
        <f t="shared" si="3"/>
        <v>27.958420003289596</v>
      </c>
      <c r="J35">
        <f t="shared" si="0"/>
        <v>24.78213494425952</v>
      </c>
      <c r="K35">
        <f t="shared" si="1"/>
        <v>24.53559023124855</v>
      </c>
    </row>
    <row r="36" spans="1:11" ht="13.5">
      <c r="A36" s="69" t="s">
        <v>319</v>
      </c>
      <c r="C36" s="58">
        <f>'Balance Sheet'!C69/'Income Statement'!C3</f>
        <v>0.06153300855223524</v>
      </c>
      <c r="D36" s="58">
        <f>'Balance Sheet'!D69/'Income Statement'!D3</f>
        <v>0.09906504179626398</v>
      </c>
      <c r="E36" s="58">
        <f>'Balance Sheet'!E69/'Income Statement'!E3</f>
        <v>0.06328128094273892</v>
      </c>
      <c r="F36" s="58">
        <f>'Balance Sheet'!F69/'Income Statement'!F3</f>
        <v>0.10472858659341087</v>
      </c>
      <c r="G36" s="58"/>
      <c r="H36">
        <f t="shared" si="2"/>
        <v>16.251440056780293</v>
      </c>
      <c r="I36">
        <f t="shared" si="3"/>
        <v>10.094378217258399</v>
      </c>
      <c r="J36">
        <f t="shared" si="0"/>
        <v>15.802461408846415</v>
      </c>
      <c r="K36">
        <f t="shared" si="1"/>
        <v>9.548491319588917</v>
      </c>
    </row>
    <row r="37" spans="1:11" ht="13.5">
      <c r="A37" s="69" t="s">
        <v>320</v>
      </c>
      <c r="C37" s="58">
        <f>'Balance Sheet'!C74/'Income Statement'!C3</f>
        <v>0.12335216397298336</v>
      </c>
      <c r="D37" s="58">
        <f>'Balance Sheet'!D74/'Income Statement'!D3</f>
        <v>0.0790671094648672</v>
      </c>
      <c r="E37" s="58">
        <f>'Balance Sheet'!E74/'Income Statement'!E3</f>
        <v>0.1166058973527246</v>
      </c>
      <c r="F37" s="58">
        <f>'Balance Sheet'!F74/'Income Statement'!F3</f>
        <v>0.12564528284320345</v>
      </c>
      <c r="G37" s="58"/>
      <c r="H37">
        <f t="shared" si="2"/>
        <v>8.106870344155618</v>
      </c>
      <c r="I37">
        <f t="shared" si="3"/>
        <v>12.647483976182809</v>
      </c>
      <c r="J37">
        <f t="shared" si="0"/>
        <v>8.575895582494175</v>
      </c>
      <c r="K37">
        <f t="shared" si="1"/>
        <v>7.958913994789047</v>
      </c>
    </row>
    <row r="38" spans="1:11" ht="13.5">
      <c r="A38" s="69" t="s">
        <v>321</v>
      </c>
      <c r="C38" s="58">
        <f>'Balance Sheet'!C78/'Income Statement'!C3</f>
        <v>0.10226000818789842</v>
      </c>
      <c r="D38" s="58">
        <f>'Balance Sheet'!D78/'Income Statement'!D3</f>
        <v>0.08312585208752338</v>
      </c>
      <c r="E38" s="58">
        <f>'Balance Sheet'!E78/'Income Statement'!E3</f>
        <v>0.08016580371282171</v>
      </c>
      <c r="F38" s="58">
        <f>'Balance Sheet'!F78/'Income Statement'!F3</f>
        <v>0.06758209378511125</v>
      </c>
      <c r="G38" s="58"/>
      <c r="H38">
        <f t="shared" si="2"/>
        <v>9.778993936344524</v>
      </c>
      <c r="I38">
        <f t="shared" si="3"/>
        <v>12.029951872819277</v>
      </c>
      <c r="J38">
        <f t="shared" si="0"/>
        <v>12.474146751928092</v>
      </c>
      <c r="K38">
        <f t="shared" si="1"/>
        <v>14.796818861215959</v>
      </c>
    </row>
    <row r="39" spans="1:11" ht="13.5">
      <c r="A39" s="69" t="s">
        <v>322</v>
      </c>
      <c r="C39" s="58">
        <f>C25+C26+C27+C28+C29+C30+C31+C32+C33-C34-C35-C36-C37-C38</f>
        <v>0.9497687081250621</v>
      </c>
      <c r="D39" s="58">
        <f>D25+D26+D27+D28+D29+D30+D31+D32+D33-D34-D35-D36-D37-D38</f>
        <v>0.7229681570503106</v>
      </c>
      <c r="E39" s="58">
        <f>E25+E26+E27+E28+E29+E30+E31+E32+E33-E34-E35-E36-E37-E38</f>
        <v>2.1219915066376447</v>
      </c>
      <c r="F39" s="58">
        <f>F25+F26+F27+F28+F29+F30+F31+F32+F33-F34-F35-F36-F37-F38</f>
        <v>1.647893614066819</v>
      </c>
      <c r="G39" s="58"/>
      <c r="H39">
        <f t="shared" si="2"/>
        <v>1.0528879204433883</v>
      </c>
      <c r="I39">
        <f t="shared" si="3"/>
        <v>1.3831867838826697</v>
      </c>
      <c r="J39">
        <f t="shared" si="0"/>
        <v>0.47125542061406656</v>
      </c>
      <c r="K39">
        <f t="shared" si="1"/>
        <v>0.6068352904967638</v>
      </c>
    </row>
    <row r="40" spans="1:11" ht="13.5">
      <c r="A40" s="69" t="s">
        <v>323</v>
      </c>
      <c r="C40">
        <f>1/C39</f>
        <v>1.0528879204433883</v>
      </c>
      <c r="D40">
        <f>1/D39</f>
        <v>1.3831867838826697</v>
      </c>
      <c r="E40">
        <f>1/E39</f>
        <v>0.47125542061406656</v>
      </c>
      <c r="F40">
        <f>1/F39</f>
        <v>0.6068352904967638</v>
      </c>
      <c r="H40">
        <f t="shared" si="2"/>
        <v>0.949768708125062</v>
      </c>
      <c r="I40">
        <f t="shared" si="3"/>
        <v>0.7229681570503106</v>
      </c>
      <c r="J40">
        <f t="shared" si="0"/>
        <v>2.1219915066376447</v>
      </c>
      <c r="K40">
        <f t="shared" si="1"/>
        <v>1.647893614066819</v>
      </c>
    </row>
    <row r="41" spans="1:7" ht="13.5">
      <c r="A41" s="69" t="s">
        <v>277</v>
      </c>
      <c r="C41" s="59">
        <f>C8-C40</f>
        <v>-0.16112271096758135</v>
      </c>
      <c r="D41" s="59">
        <f>D8-D40</f>
        <v>-0.27186564224156173</v>
      </c>
      <c r="E41" s="59">
        <f>E8-E40</f>
        <v>0.0068147985151601476</v>
      </c>
      <c r="F41" s="59">
        <f>F8-F40</f>
        <v>0.020583186609931414</v>
      </c>
      <c r="G41" s="59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Gobikrishna Balakrishnan</dc:creator>
  <cp:keywords/>
  <dc:description/>
  <cp:lastModifiedBy>Department of Finance</cp:lastModifiedBy>
  <dcterms:created xsi:type="dcterms:W3CDTF">2011-02-13T12:24:15Z</dcterms:created>
  <dcterms:modified xsi:type="dcterms:W3CDTF">2017-02-28T16:39:25Z</dcterms:modified>
  <cp:category/>
  <cp:version/>
  <cp:contentType/>
  <cp:contentStatus/>
</cp:coreProperties>
</file>